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2240"/>
  </bookViews>
  <sheets>
    <sheet name="FUNDUSZ SOŁECKI" sheetId="1" r:id="rId1"/>
  </sheets>
  <definedNames>
    <definedName name="_xlnm.Print_Area" localSheetId="0">'FUNDUSZ SOŁECKI'!$A$1:$H$307</definedName>
  </definedNames>
  <calcPr calcId="145621"/>
</workbook>
</file>

<file path=xl/calcChain.xml><?xml version="1.0" encoding="utf-8"?>
<calcChain xmlns="http://schemas.openxmlformats.org/spreadsheetml/2006/main">
  <c r="G245" i="1" l="1"/>
  <c r="G246" i="1"/>
  <c r="G247" i="1"/>
  <c r="G248" i="1"/>
  <c r="G249" i="1"/>
  <c r="G250" i="1"/>
  <c r="G251" i="1"/>
  <c r="G295" i="1"/>
  <c r="G296" i="1"/>
  <c r="G297" i="1"/>
  <c r="G298" i="1"/>
  <c r="G299" i="1"/>
  <c r="G300" i="1"/>
  <c r="G214" i="1"/>
  <c r="G215" i="1"/>
  <c r="G216" i="1"/>
  <c r="G217" i="1"/>
  <c r="G156" i="1"/>
  <c r="G157" i="1"/>
  <c r="G158" i="1"/>
  <c r="G159" i="1"/>
  <c r="G145" i="1"/>
  <c r="G146" i="1"/>
  <c r="G147" i="1"/>
  <c r="G148" i="1"/>
  <c r="G149" i="1"/>
  <c r="G150" i="1"/>
  <c r="G151" i="1"/>
  <c r="G103" i="1" l="1"/>
  <c r="G104" i="1"/>
  <c r="E311" i="1" l="1"/>
  <c r="E313" i="1"/>
  <c r="E315" i="1"/>
  <c r="E314" i="1" s="1"/>
  <c r="E317" i="1"/>
  <c r="E316" i="1" s="1"/>
  <c r="E319" i="1"/>
  <c r="E322" i="1"/>
  <c r="E324" i="1"/>
  <c r="E323" i="1" s="1"/>
  <c r="E329" i="1"/>
  <c r="E330" i="1"/>
  <c r="E332" i="1"/>
  <c r="E333" i="1"/>
  <c r="E334" i="1"/>
  <c r="E336" i="1"/>
  <c r="E337" i="1"/>
  <c r="E338" i="1"/>
  <c r="D326" i="1"/>
  <c r="D321" i="1"/>
  <c r="D338" i="1"/>
  <c r="D337" i="1"/>
  <c r="D336" i="1"/>
  <c r="D334" i="1"/>
  <c r="D330" i="1"/>
  <c r="D329" i="1"/>
  <c r="D324" i="1"/>
  <c r="D323" i="1" s="1"/>
  <c r="D322" i="1"/>
  <c r="D317" i="1"/>
  <c r="D316" i="1" s="1"/>
  <c r="D315" i="1"/>
  <c r="D314" i="1" s="1"/>
  <c r="D313" i="1"/>
  <c r="D312" i="1"/>
  <c r="D311" i="1"/>
  <c r="F301" i="1"/>
  <c r="F290" i="1"/>
  <c r="F280" i="1"/>
  <c r="F275" i="1"/>
  <c r="F268" i="1"/>
  <c r="F260" i="1"/>
  <c r="F252" i="1"/>
  <c r="F241" i="1"/>
  <c r="F233" i="1"/>
  <c r="F227" i="1"/>
  <c r="F218" i="1"/>
  <c r="F210" i="1"/>
  <c r="F202" i="1"/>
  <c r="F191" i="1"/>
  <c r="F182" i="1"/>
  <c r="F174" i="1"/>
  <c r="F167" i="1"/>
  <c r="F160" i="1"/>
  <c r="F152" i="1"/>
  <c r="F141" i="1"/>
  <c r="F131" i="1"/>
  <c r="F123" i="1"/>
  <c r="F115" i="1"/>
  <c r="F109" i="1"/>
  <c r="F99" i="1"/>
  <c r="F90" i="1"/>
  <c r="F83" i="1"/>
  <c r="F76" i="1"/>
  <c r="F69" i="1"/>
  <c r="F61" i="1"/>
  <c r="F53" i="1"/>
  <c r="F43" i="1"/>
  <c r="G305" i="1"/>
  <c r="G304" i="1"/>
  <c r="G289" i="1"/>
  <c r="G288" i="1"/>
  <c r="G287" i="1"/>
  <c r="G286" i="1"/>
  <c r="G285" i="1"/>
  <c r="G284" i="1"/>
  <c r="G283" i="1"/>
  <c r="G279" i="1"/>
  <c r="G278" i="1"/>
  <c r="G274" i="1"/>
  <c r="F338" i="1" s="1"/>
  <c r="G273" i="1"/>
  <c r="G272" i="1"/>
  <c r="G271" i="1"/>
  <c r="G267" i="1"/>
  <c r="F329" i="1" s="1"/>
  <c r="G266" i="1"/>
  <c r="G265" i="1"/>
  <c r="G264" i="1"/>
  <c r="G263" i="1"/>
  <c r="G259" i="1"/>
  <c r="G258" i="1"/>
  <c r="G257" i="1"/>
  <c r="G256" i="1"/>
  <c r="G255" i="1"/>
  <c r="G244" i="1"/>
  <c r="G236" i="1"/>
  <c r="G232" i="1"/>
  <c r="F334" i="1" s="1"/>
  <c r="G231" i="1"/>
  <c r="G230" i="1"/>
  <c r="G226" i="1"/>
  <c r="G224" i="1"/>
  <c r="G223" i="1"/>
  <c r="G222" i="1"/>
  <c r="G221" i="1"/>
  <c r="G213" i="1"/>
  <c r="G209" i="1"/>
  <c r="G208" i="1"/>
  <c r="G206" i="1"/>
  <c r="G205" i="1"/>
  <c r="G201" i="1"/>
  <c r="G200" i="1"/>
  <c r="G199" i="1"/>
  <c r="G198" i="1"/>
  <c r="G197" i="1"/>
  <c r="G196" i="1"/>
  <c r="G195" i="1"/>
  <c r="G194" i="1"/>
  <c r="G190" i="1"/>
  <c r="G189" i="1"/>
  <c r="G188" i="1"/>
  <c r="G187" i="1"/>
  <c r="G185" i="1"/>
  <c r="G181" i="1"/>
  <c r="G180" i="1"/>
  <c r="G179" i="1"/>
  <c r="G177" i="1"/>
  <c r="G173" i="1"/>
  <c r="G172" i="1"/>
  <c r="G171" i="1"/>
  <c r="F324" i="1" s="1"/>
  <c r="F323" i="1" s="1"/>
  <c r="G170" i="1"/>
  <c r="G166" i="1"/>
  <c r="G165" i="1"/>
  <c r="G164" i="1"/>
  <c r="G163" i="1"/>
  <c r="G155" i="1"/>
  <c r="G144" i="1"/>
  <c r="G140" i="1"/>
  <c r="G139" i="1"/>
  <c r="G135" i="1"/>
  <c r="G134" i="1"/>
  <c r="G130" i="1"/>
  <c r="G129" i="1"/>
  <c r="G128" i="1"/>
  <c r="G127" i="1"/>
  <c r="G126" i="1"/>
  <c r="G122" i="1"/>
  <c r="G121" i="1"/>
  <c r="G120" i="1"/>
  <c r="G119" i="1"/>
  <c r="G118" i="1"/>
  <c r="G114" i="1"/>
  <c r="G113" i="1"/>
  <c r="F317" i="1" s="1"/>
  <c r="F316" i="1" s="1"/>
  <c r="G112" i="1"/>
  <c r="G108" i="1"/>
  <c r="G107" i="1"/>
  <c r="G105" i="1"/>
  <c r="G102" i="1"/>
  <c r="G98" i="1"/>
  <c r="G97" i="1"/>
  <c r="G94" i="1"/>
  <c r="G93" i="1"/>
  <c r="G89" i="1"/>
  <c r="G88" i="1"/>
  <c r="G87" i="1"/>
  <c r="G86" i="1"/>
  <c r="G82" i="1"/>
  <c r="G81" i="1"/>
  <c r="G80" i="1"/>
  <c r="G79" i="1"/>
  <c r="G75" i="1"/>
  <c r="G72" i="1"/>
  <c r="G68" i="1"/>
  <c r="G67" i="1"/>
  <c r="G64" i="1"/>
  <c r="G60" i="1"/>
  <c r="G59" i="1"/>
  <c r="G58" i="1"/>
  <c r="G52" i="1"/>
  <c r="G51" i="1"/>
  <c r="G50" i="1"/>
  <c r="G49" i="1"/>
  <c r="G40" i="1"/>
  <c r="G39" i="1"/>
  <c r="G35" i="1"/>
  <c r="G34" i="1"/>
  <c r="G33" i="1"/>
  <c r="F322" i="1" s="1"/>
  <c r="G32" i="1"/>
  <c r="F29" i="1"/>
  <c r="G28" i="1"/>
  <c r="G27" i="1"/>
  <c r="G26" i="1"/>
  <c r="G25" i="1"/>
  <c r="G21" i="1"/>
  <c r="G20" i="1"/>
  <c r="G19" i="1"/>
  <c r="G18" i="1"/>
  <c r="G17" i="1"/>
  <c r="F22" i="1"/>
  <c r="G238" i="1"/>
  <c r="G237" i="1"/>
  <c r="G74" i="1"/>
  <c r="G73" i="1"/>
  <c r="G66" i="1"/>
  <c r="G65" i="1"/>
  <c r="G57" i="1"/>
  <c r="G56" i="1"/>
  <c r="G47" i="1"/>
  <c r="G46" i="1"/>
  <c r="F312" i="1" l="1"/>
  <c r="F330" i="1"/>
  <c r="F321" i="1"/>
  <c r="F336" i="1"/>
  <c r="G191" i="1"/>
  <c r="G233" i="1"/>
  <c r="G268" i="1"/>
  <c r="D310" i="1"/>
  <c r="D335" i="1"/>
  <c r="G36" i="1"/>
  <c r="F337" i="1"/>
  <c r="F326" i="1"/>
  <c r="G22" i="1"/>
  <c r="G109" i="1"/>
  <c r="G123" i="1"/>
  <c r="G202" i="1"/>
  <c r="G210" i="1"/>
  <c r="G227" i="1"/>
  <c r="G252" i="1"/>
  <c r="G260" i="1"/>
  <c r="G275" i="1"/>
  <c r="G280" i="1"/>
  <c r="G290" i="1"/>
  <c r="G83" i="1"/>
  <c r="G90" i="1"/>
  <c r="G115" i="1"/>
  <c r="G131" i="1"/>
  <c r="G160" i="1"/>
  <c r="G167" i="1"/>
  <c r="G174" i="1"/>
  <c r="G182" i="1"/>
  <c r="G61" i="1"/>
  <c r="G99" i="1"/>
  <c r="G29" i="1"/>
  <c r="G241" i="1"/>
  <c r="G218" i="1"/>
  <c r="G152" i="1"/>
  <c r="G76" i="1"/>
  <c r="G69" i="1"/>
  <c r="G53" i="1"/>
  <c r="F315" i="1"/>
  <c r="F314" i="1" s="1"/>
  <c r="F313" i="1"/>
  <c r="E335" i="1"/>
  <c r="E331" i="1"/>
  <c r="E325" i="1"/>
  <c r="E318" i="1"/>
  <c r="E310" i="1"/>
  <c r="F14" i="1"/>
  <c r="F307" i="1" s="1"/>
  <c r="E14" i="1"/>
  <c r="G12" i="1"/>
  <c r="G10" i="1"/>
  <c r="G9" i="1"/>
  <c r="G7" i="1"/>
  <c r="F311" i="1" s="1"/>
  <c r="G13" i="1"/>
  <c r="G11" i="1"/>
  <c r="E339" i="1" l="1"/>
  <c r="F335" i="1"/>
  <c r="F310" i="1"/>
  <c r="G14" i="1"/>
  <c r="C329" i="1"/>
  <c r="C330" i="1"/>
  <c r="C326" i="1" l="1"/>
  <c r="E268" i="1" l="1"/>
  <c r="E260" i="1"/>
  <c r="E252" i="1"/>
  <c r="E218" i="1"/>
  <c r="E191" i="1"/>
  <c r="E152" i="1"/>
  <c r="E109" i="1" l="1"/>
  <c r="E22" i="1"/>
  <c r="C321" i="1" l="1"/>
  <c r="C312" i="1" l="1"/>
  <c r="C311" i="1" l="1"/>
  <c r="C334" i="1"/>
  <c r="E42" i="1"/>
  <c r="C322" i="1"/>
  <c r="E294" i="1"/>
  <c r="G294" i="1" s="1"/>
  <c r="E293" i="1"/>
  <c r="E137" i="1"/>
  <c r="C337" i="1"/>
  <c r="C338" i="1"/>
  <c r="C336" i="1"/>
  <c r="C324" i="1"/>
  <c r="C317" i="1"/>
  <c r="C315" i="1"/>
  <c r="C313" i="1"/>
  <c r="D328" i="1" l="1"/>
  <c r="G138" i="1"/>
  <c r="F328" i="1" s="1"/>
  <c r="D320" i="1"/>
  <c r="F320" i="1"/>
  <c r="D333" i="1"/>
  <c r="G42" i="1"/>
  <c r="F333" i="1" s="1"/>
  <c r="C327" i="1"/>
  <c r="D327" i="1"/>
  <c r="G137" i="1"/>
  <c r="C319" i="1"/>
  <c r="G293" i="1"/>
  <c r="D319" i="1"/>
  <c r="C328" i="1"/>
  <c r="E141" i="1"/>
  <c r="C320" i="1"/>
  <c r="C333" i="1"/>
  <c r="E301" i="1"/>
  <c r="E41" i="1"/>
  <c r="E306" i="1"/>
  <c r="G306" i="1" s="1"/>
  <c r="E290" i="1"/>
  <c r="E280" i="1"/>
  <c r="E275" i="1"/>
  <c r="E241" i="1"/>
  <c r="E233" i="1"/>
  <c r="E227" i="1"/>
  <c r="E210" i="1"/>
  <c r="E202" i="1"/>
  <c r="E182" i="1"/>
  <c r="E174" i="1"/>
  <c r="D325" i="1" l="1"/>
  <c r="D318" i="1"/>
  <c r="C332" i="1"/>
  <c r="G41" i="1"/>
  <c r="D332" i="1"/>
  <c r="D331" i="1" s="1"/>
  <c r="G301" i="1"/>
  <c r="F319" i="1"/>
  <c r="F318" i="1" s="1"/>
  <c r="G141" i="1"/>
  <c r="F327" i="1"/>
  <c r="F325" i="1" s="1"/>
  <c r="E167" i="1"/>
  <c r="E160" i="1"/>
  <c r="E131" i="1"/>
  <c r="E123" i="1"/>
  <c r="E115" i="1"/>
  <c r="E99" i="1"/>
  <c r="E90" i="1"/>
  <c r="E83" i="1"/>
  <c r="E76" i="1"/>
  <c r="E69" i="1"/>
  <c r="E61" i="1"/>
  <c r="E53" i="1"/>
  <c r="E43" i="1"/>
  <c r="E36" i="1"/>
  <c r="E29" i="1"/>
  <c r="D339" i="1" l="1"/>
  <c r="H325" i="1"/>
  <c r="F332" i="1"/>
  <c r="F331" i="1" s="1"/>
  <c r="F339" i="1" s="1"/>
  <c r="G43" i="1"/>
  <c r="G307" i="1" s="1"/>
  <c r="C339" i="1"/>
  <c r="E307" i="1"/>
  <c r="D340" i="1" l="1"/>
  <c r="H311" i="1"/>
  <c r="H339" i="1" s="1"/>
</calcChain>
</file>

<file path=xl/sharedStrings.xml><?xml version="1.0" encoding="utf-8"?>
<sst xmlns="http://schemas.openxmlformats.org/spreadsheetml/2006/main" count="859" uniqueCount="153">
  <si>
    <t>Numer zadania</t>
  </si>
  <si>
    <t>Rozdział</t>
  </si>
  <si>
    <t>Paragraf</t>
  </si>
  <si>
    <t>Kwota</t>
  </si>
  <si>
    <t>Wyszczególnienie</t>
  </si>
  <si>
    <t>Razem</t>
  </si>
  <si>
    <t>Utrzymanie zieleni</t>
  </si>
  <si>
    <t>Planowane wydatki Funduszu Sołeckiego na 2017 rok</t>
  </si>
  <si>
    <t>Nazwa rozdziału</t>
  </si>
  <si>
    <t>Utrzymanie drogi gminnej - zakup kostki</t>
  </si>
  <si>
    <t>Utrzymanie zieleni - zakup paliwa</t>
  </si>
  <si>
    <t>Zakup ławostołu i parasola</t>
  </si>
  <si>
    <t>Bieżące utrzymanie świetlic - środki czystości, żarówki, farby</t>
  </si>
  <si>
    <t>Zakup środków czystości, zakup farby</t>
  </si>
  <si>
    <t>Imprezy kulturalne</t>
  </si>
  <si>
    <t>Bieżące utrzymanie świetlic - środki czystości, żarówki, farby, zakup sprzętu AGD</t>
  </si>
  <si>
    <t>Zakup sprzętu na plac zabaw, opłotowanie</t>
  </si>
  <si>
    <t>Zakup kosiarki</t>
  </si>
  <si>
    <t>Utrzymanie zieleni - zakup paliwa, kosiarki, roślin</t>
  </si>
  <si>
    <t>Utrzymanie zieleni - zakup paliwa, sprzętu do koszenia</t>
  </si>
  <si>
    <t>Zagospodarowanie terenu pod plac zabaw, wykonanie ogrodzenia, doposażenie terenu przy ul. Wielichowskiej</t>
  </si>
  <si>
    <t>Zakup środków czystości, żarówek, farb, sprzętu AGD</t>
  </si>
  <si>
    <t>Doposażenie terenu rekreacyjnego w elementy placu zabaw i siłowni napowietrznej</t>
  </si>
  <si>
    <t>Zakup kostki</t>
  </si>
  <si>
    <t>Zakup komory chłodniczej</t>
  </si>
  <si>
    <t>Doposażenie placu zabaw</t>
  </si>
  <si>
    <t>Zakup kostki brukowej na ul. Glinkową</t>
  </si>
  <si>
    <t>Zakup kostki brukowej na zagospodarowanie terenu</t>
  </si>
  <si>
    <t>Zakup sprzętu ochrony przeciwpożarowej</t>
  </si>
  <si>
    <t>Utrzymanie zieleni - zakup paliwa, kosiarki</t>
  </si>
  <si>
    <t>Doposażenie świetlicy - krzesła, zagospodarowanie terenu przy świetlicy - zakup kostki i ławostołów</t>
  </si>
  <si>
    <t>Bieżące utrzymanie Sali, doposażenie</t>
  </si>
  <si>
    <t>Zagospodarowanie terenu boiska</t>
  </si>
  <si>
    <t>Utrzymanie drogi gminnej - zakup tłucznia, materiału na ul. Leśną</t>
  </si>
  <si>
    <t>Utrzymanie zieleni zakup paliwa, umowa zlecenie na pielęgnację zieleni</t>
  </si>
  <si>
    <t>Bieżące utrzymanie świetlicy - doposażenie, przeprowadzenie remontu</t>
  </si>
  <si>
    <t>Bieżące utrzymanie świetlicy - zakup środków czystości, farb</t>
  </si>
  <si>
    <t>Zagospodarowanie terenu rekreacyjnego na plac zabaw (projekt)</t>
  </si>
  <si>
    <t>Utrzymanie zieleni - paliwo</t>
  </si>
  <si>
    <t>Zakup 2 parasoli i 4 kompletów ławek</t>
  </si>
  <si>
    <t>Zagospodarowanie terenu rekreacyjnego przy stawie</t>
  </si>
  <si>
    <t>Bieżące utrzymanie świetlicy - zakup środków czystości, żarówek farb</t>
  </si>
  <si>
    <t>Utrzymanie zieleni - zakup paliwa i roślin</t>
  </si>
  <si>
    <t>Bieżące utrzymanie świetlicy - zakup środków czystości, żarówek, farb, sprzętu AGD</t>
  </si>
  <si>
    <t>Utrzymanie drogi gminnej - utwardzenie, polepszenie stanu (projekt)</t>
  </si>
  <si>
    <t>Zakup kostki brukowej</t>
  </si>
  <si>
    <t>Utrzymanie zieleni  - zakup paliwa</t>
  </si>
  <si>
    <t>Bieżące utrzymanie świetlicy - w tym gazówki</t>
  </si>
  <si>
    <t>Zagospodarowanie placu zabaw - projekt</t>
  </si>
  <si>
    <t>Zakup wiaty drewnianej z ławką</t>
  </si>
  <si>
    <t>Doposażenie placu zabaw w Starej Przysiece II - wspólne zadanie</t>
  </si>
  <si>
    <t>Utrzymanie zieleni - umowa zlecenie</t>
  </si>
  <si>
    <t>Bieżące utrzymanie świetlicy</t>
  </si>
  <si>
    <t>Zagospodarowanie terenu rekreacyjnego w sprzęt</t>
  </si>
  <si>
    <t>Utwardzenie drogi gminnej</t>
  </si>
  <si>
    <t>Utrzymanie zieleni - zakup paliwa i roślin, sprzętu</t>
  </si>
  <si>
    <t>Projekt + tworzenie placu zabaw</t>
  </si>
  <si>
    <t>Utrzymanie zieleni - zakup paliwa, roślin i sprzętu do koszenia</t>
  </si>
  <si>
    <t>Bieżące utrzymanie świetlicy - umowa na opiekuna</t>
  </si>
  <si>
    <t>Utrzymanie zieleni - zakup paliwa i koszenie</t>
  </si>
  <si>
    <t>Bieżące utrzymanie świetlicy - zakup środków czystości, żarówek, farb</t>
  </si>
  <si>
    <t>Doposażenie terenu rekreacyjnego - postawienie wiaty ogrodowej (projekt)</t>
  </si>
  <si>
    <t>Utrzymanie drogi gminnej - równanie i utwardzenie</t>
  </si>
  <si>
    <t>Zakup koszulek z napisem promującym gminę i sołectwo</t>
  </si>
  <si>
    <t>Doposażenie i bieżące utrzymanie świetlicy</t>
  </si>
  <si>
    <t>Suma:</t>
  </si>
  <si>
    <t>`</t>
  </si>
  <si>
    <t>Drogi publiczne gminne</t>
  </si>
  <si>
    <t>Droga gminna - projekt</t>
  </si>
  <si>
    <t>Zakup środków czystości, żarówek, farb</t>
  </si>
  <si>
    <t>Zagospodarowanie terenu rekreacyjnego na boisko</t>
  </si>
  <si>
    <t>Promocja jednostek samorządu terytorialnego</t>
  </si>
  <si>
    <t>Utrzymanie zieleni w miastach i gminach</t>
  </si>
  <si>
    <t>Domy i ośrodki kultury, świetlice i kluby</t>
  </si>
  <si>
    <t>Ochotnicze straże pożarne</t>
  </si>
  <si>
    <t>Pozostała działalność</t>
  </si>
  <si>
    <t>Zadania w zakresie kultury fizycznej</t>
  </si>
  <si>
    <t>Bieżące utrzymanie świetlic</t>
  </si>
  <si>
    <t>Zagospodarowanie terenu przy świetlicy</t>
  </si>
  <si>
    <t>Koszenie</t>
  </si>
  <si>
    <t>Utrzymanie zieleni - zakup sprzętu</t>
  </si>
  <si>
    <t>Zakup sprzętu na teren rekreacyjny 2 stoły i 4 ławki</t>
  </si>
  <si>
    <t>Umowa na opiekuna sali</t>
  </si>
  <si>
    <t>Zakup grilla oraz ławek z montażem</t>
  </si>
  <si>
    <t>Umowa na zlecenie</t>
  </si>
  <si>
    <t>Zakup chłodni</t>
  </si>
  <si>
    <t>Utrzymanie zieleni - zakupy</t>
  </si>
  <si>
    <t>Doposażenie terenu rekreacyjnego (garaż) oraz zagospodarowanie terenu rekreacyjnego (opłotowanie)</t>
  </si>
  <si>
    <t>Doposażenie świetlicy (ławostół)</t>
  </si>
  <si>
    <t>Bieżące utrzymanie Sali - zakup środków czystości, żarówek, farb oraz doposażenie i utrzymanie Sali</t>
  </si>
  <si>
    <t>Doposażenie placu zabaw i postawienie garażu</t>
  </si>
  <si>
    <t>Impreza kulturalno - edukacyjna</t>
  </si>
  <si>
    <t>Projekt i utrzymanie ulicy Krótkiej</t>
  </si>
  <si>
    <t>utwardzenie terenu przy świetlicy</t>
  </si>
  <si>
    <t>Wykonanie chodnika ulica Wiejska</t>
  </si>
  <si>
    <t>Zagospodarowanie terenu wokół, wykonanie altanki przy świetlicy</t>
  </si>
  <si>
    <t>BIELAWY</t>
  </si>
  <si>
    <t>BRONIKOWO</t>
  </si>
  <si>
    <t>BROŃSKO</t>
  </si>
  <si>
    <t>BRUSZCZEWO</t>
  </si>
  <si>
    <t>CHEŁKOWO</t>
  </si>
  <si>
    <t>CZACZ</t>
  </si>
  <si>
    <t>CZACZYK</t>
  </si>
  <si>
    <t>GLIŃSKO</t>
  </si>
  <si>
    <t>GNIEWOWO</t>
  </si>
  <si>
    <t>JEZIERZYCE</t>
  </si>
  <si>
    <t>KARMIN</t>
  </si>
  <si>
    <t>KARŚNICE</t>
  </si>
  <si>
    <t>KOSZANOWO</t>
  </si>
  <si>
    <t xml:space="preserve"> KSIĘGINKI</t>
  </si>
  <si>
    <t>MACHCIN</t>
  </si>
  <si>
    <t>MOROWNICA</t>
  </si>
  <si>
    <t>NIETĄŻKOWO</t>
  </si>
  <si>
    <t>NOWA WIEŚ</t>
  </si>
  <si>
    <t>NOWE SZCZEPANKOWO</t>
  </si>
  <si>
    <t>NOWY BIAŁCZ</t>
  </si>
  <si>
    <t>OLSZEWO</t>
  </si>
  <si>
    <t>PARSKO</t>
  </si>
  <si>
    <t>POLADOWO</t>
  </si>
  <si>
    <t>PRZYSIEKA POLSKA</t>
  </si>
  <si>
    <t>ROBACZYN</t>
  </si>
  <si>
    <t>SIERPOWO</t>
  </si>
  <si>
    <t>SPŁAWIE</t>
  </si>
  <si>
    <t>STARA PRZYSIEKA DRUGA</t>
  </si>
  <si>
    <t>STARA PRZYSIEKA PIERWSZA</t>
  </si>
  <si>
    <t>STARE BOJANOWO</t>
  </si>
  <si>
    <t>WONIEŚĆ</t>
  </si>
  <si>
    <t>WYDOROWO</t>
  </si>
  <si>
    <t>ZYGMUNTOWO</t>
  </si>
  <si>
    <t>ŻEGROWO</t>
  </si>
  <si>
    <t>ŻEGRÓWKO</t>
  </si>
  <si>
    <t>ŻYDOWO</t>
  </si>
  <si>
    <t>Razem Fundusz sołecki</t>
  </si>
  <si>
    <t>Bieżące utrzymanie świetlicy - zagospodarowanie terenu wokół świetlicy</t>
  </si>
  <si>
    <t>zmiana</t>
  </si>
  <si>
    <t>Po zmianach</t>
  </si>
  <si>
    <t xml:space="preserve">Utrzymanie zieleni </t>
  </si>
  <si>
    <t>Doposażenie budynku w sprzęt kuchenny, zakup ławostołów</t>
  </si>
  <si>
    <t>4210 zakupy</t>
  </si>
  <si>
    <t>4300 usługi</t>
  </si>
  <si>
    <r>
      <t xml:space="preserve">6060 </t>
    </r>
    <r>
      <rPr>
        <sz val="10"/>
        <color theme="1"/>
        <rFont val="Times New Roman"/>
        <family val="1"/>
        <charset val="238"/>
      </rPr>
      <t>zakupy inwestycyjne</t>
    </r>
  </si>
  <si>
    <r>
      <t xml:space="preserve">6050 </t>
    </r>
    <r>
      <rPr>
        <sz val="10"/>
        <color theme="1"/>
        <rFont val="Times New Roman"/>
        <family val="1"/>
        <charset val="238"/>
      </rPr>
      <t>inwestycja</t>
    </r>
  </si>
  <si>
    <r>
      <t xml:space="preserve">6060 </t>
    </r>
    <r>
      <rPr>
        <sz val="9"/>
        <color theme="1"/>
        <rFont val="Times New Roman"/>
        <family val="1"/>
        <charset val="238"/>
      </rPr>
      <t>zakupy inwestycyjne</t>
    </r>
  </si>
  <si>
    <t>4170 umowy zlecenia</t>
  </si>
  <si>
    <t>Założenie kostki brukowej</t>
  </si>
  <si>
    <t xml:space="preserve">Bieżące utrzymanie świetlicy </t>
  </si>
  <si>
    <t>zakupy na bieżące utrzymanie świetlicy</t>
  </si>
  <si>
    <t xml:space="preserve"> Ławki z montażem</t>
  </si>
  <si>
    <t>Utrzymanie drogi gminnej</t>
  </si>
  <si>
    <t>zakup kosiarki</t>
  </si>
  <si>
    <t>do Zarządzenia Nr 346/17 Burmistrza Śmigla z dnia 28 kwietnia 2017 roku</t>
  </si>
  <si>
    <t>Załącznik Nr 6</t>
  </si>
  <si>
    <t>STARY BIAŁCZ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</si>
</sst>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6" fillId="0" borderId="0" xfId="0" applyNumberFormat="1" applyFont="1"/>
    <xf numFmtId="3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top"/>
    </xf>
    <xf numFmtId="3" fontId="6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/>
    </xf>
    <xf numFmtId="3" fontId="3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top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3" fontId="1" fillId="5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/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0"/>
  <sheetViews>
    <sheetView tabSelected="1" view="pageLayout" topLeftCell="A35" zoomScale="150" zoomScaleNormal="140" zoomScalePageLayoutView="150" workbookViewId="0">
      <selection activeCell="A44" sqref="A44:H44"/>
    </sheetView>
  </sheetViews>
  <sheetFormatPr defaultRowHeight="15" x14ac:dyDescent="0.25"/>
  <cols>
    <col min="1" max="1" width="7.5703125" customWidth="1"/>
    <col min="2" max="2" width="8.42578125" customWidth="1"/>
    <col min="3" max="3" width="13.5703125" customWidth="1"/>
    <col min="4" max="4" width="28.42578125" style="17" customWidth="1"/>
    <col min="5" max="7" width="12" style="21" customWidth="1"/>
    <col min="8" max="8" width="34.7109375" style="17" customWidth="1"/>
    <col min="9" max="9" width="11" bestFit="1" customWidth="1"/>
  </cols>
  <sheetData>
    <row r="1" spans="1:8" ht="15.75" x14ac:dyDescent="0.25">
      <c r="A1" s="59" t="s">
        <v>151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150</v>
      </c>
      <c r="B2" s="66"/>
      <c r="C2" s="66"/>
      <c r="D2" s="66"/>
      <c r="E2" s="66"/>
      <c r="F2" s="66"/>
      <c r="G2" s="66"/>
      <c r="H2" s="66"/>
    </row>
    <row r="3" spans="1:8" ht="15.75" x14ac:dyDescent="0.25">
      <c r="A3" s="60" t="s">
        <v>7</v>
      </c>
      <c r="B3" s="60"/>
      <c r="C3" s="60"/>
      <c r="D3" s="60"/>
      <c r="E3" s="60"/>
      <c r="F3" s="60"/>
      <c r="G3" s="60"/>
      <c r="H3" s="60"/>
    </row>
    <row r="4" spans="1:8" ht="15.75" x14ac:dyDescent="0.25">
      <c r="A4" s="5"/>
      <c r="B4" s="5"/>
      <c r="C4" s="5"/>
      <c r="D4" s="5"/>
      <c r="E4" s="18"/>
      <c r="F4" s="18"/>
      <c r="G4" s="18"/>
      <c r="H4" s="5"/>
    </row>
    <row r="5" spans="1:8" ht="24.95" customHeight="1" x14ac:dyDescent="0.25">
      <c r="A5" s="58" t="s">
        <v>96</v>
      </c>
      <c r="B5" s="58"/>
      <c r="C5" s="58"/>
      <c r="D5" s="58"/>
      <c r="E5" s="58"/>
      <c r="F5" s="58"/>
      <c r="G5" s="58"/>
      <c r="H5" s="58"/>
    </row>
    <row r="6" spans="1:8" ht="26.1" customHeight="1" x14ac:dyDescent="0.25">
      <c r="A6" s="2" t="s">
        <v>0</v>
      </c>
      <c r="B6" s="2" t="s">
        <v>1</v>
      </c>
      <c r="C6" s="2" t="s">
        <v>2</v>
      </c>
      <c r="D6" s="2" t="s">
        <v>8</v>
      </c>
      <c r="E6" s="19" t="s">
        <v>3</v>
      </c>
      <c r="F6" s="19" t="s">
        <v>134</v>
      </c>
      <c r="G6" s="19" t="s">
        <v>135</v>
      </c>
      <c r="H6" s="2" t="s">
        <v>4</v>
      </c>
    </row>
    <row r="7" spans="1:8" ht="26.1" customHeight="1" x14ac:dyDescent="0.25">
      <c r="A7" s="1">
        <v>1</v>
      </c>
      <c r="B7" s="1">
        <v>60016</v>
      </c>
      <c r="C7" s="1" t="s">
        <v>138</v>
      </c>
      <c r="D7" s="52" t="s">
        <v>67</v>
      </c>
      <c r="E7" s="20">
        <v>0</v>
      </c>
      <c r="F7" s="20"/>
      <c r="G7" s="20">
        <f t="shared" ref="G7:G10" si="0">SUM(E7:F7)</f>
        <v>0</v>
      </c>
      <c r="H7" s="1" t="s">
        <v>9</v>
      </c>
    </row>
    <row r="8" spans="1:8" ht="26.1" customHeight="1" x14ac:dyDescent="0.25">
      <c r="A8" s="1">
        <v>2</v>
      </c>
      <c r="B8" s="1">
        <v>60016</v>
      </c>
      <c r="C8" s="1" t="s">
        <v>139</v>
      </c>
      <c r="D8" s="61"/>
      <c r="E8" s="20">
        <v>6049</v>
      </c>
      <c r="F8" s="20"/>
      <c r="G8" s="20">
        <v>6049</v>
      </c>
      <c r="H8" s="1" t="s">
        <v>148</v>
      </c>
    </row>
    <row r="9" spans="1:8" ht="26.1" customHeight="1" x14ac:dyDescent="0.25">
      <c r="A9" s="1">
        <v>3</v>
      </c>
      <c r="B9" s="1">
        <v>90004</v>
      </c>
      <c r="C9" s="1" t="s">
        <v>138</v>
      </c>
      <c r="D9" s="46" t="s">
        <v>72</v>
      </c>
      <c r="E9" s="20">
        <v>500</v>
      </c>
      <c r="F9" s="20"/>
      <c r="G9" s="20">
        <f t="shared" si="0"/>
        <v>500</v>
      </c>
      <c r="H9" s="1" t="s">
        <v>10</v>
      </c>
    </row>
    <row r="10" spans="1:8" ht="26.1" customHeight="1" x14ac:dyDescent="0.25">
      <c r="A10" s="1">
        <v>4</v>
      </c>
      <c r="B10" s="1">
        <v>92109</v>
      </c>
      <c r="C10" s="1" t="s">
        <v>138</v>
      </c>
      <c r="D10" s="67" t="s">
        <v>73</v>
      </c>
      <c r="E10" s="20">
        <v>2300</v>
      </c>
      <c r="F10" s="20"/>
      <c r="G10" s="20">
        <f t="shared" si="0"/>
        <v>2300</v>
      </c>
      <c r="H10" s="1" t="s">
        <v>11</v>
      </c>
    </row>
    <row r="11" spans="1:8" ht="26.1" customHeight="1" x14ac:dyDescent="0.25">
      <c r="A11" s="1">
        <v>5</v>
      </c>
      <c r="B11" s="1">
        <v>92109</v>
      </c>
      <c r="C11" s="1" t="s">
        <v>138</v>
      </c>
      <c r="D11" s="67"/>
      <c r="E11" s="20">
        <v>600</v>
      </c>
      <c r="F11" s="20"/>
      <c r="G11" s="20">
        <f>SUM(E11:F11)</f>
        <v>600</v>
      </c>
      <c r="H11" s="1" t="s">
        <v>13</v>
      </c>
    </row>
    <row r="12" spans="1:8" ht="26.1" customHeight="1" x14ac:dyDescent="0.25">
      <c r="A12" s="1">
        <v>6</v>
      </c>
      <c r="B12" s="1">
        <v>92109</v>
      </c>
      <c r="C12" s="1" t="s">
        <v>138</v>
      </c>
      <c r="D12" s="67"/>
      <c r="E12" s="20">
        <v>1000</v>
      </c>
      <c r="F12" s="20"/>
      <c r="G12" s="20">
        <f>SUM(E12:F12)</f>
        <v>1000</v>
      </c>
      <c r="H12" s="1" t="s">
        <v>14</v>
      </c>
    </row>
    <row r="13" spans="1:8" ht="26.1" customHeight="1" x14ac:dyDescent="0.25">
      <c r="A13" s="47">
        <v>7</v>
      </c>
      <c r="B13" s="1">
        <v>92109</v>
      </c>
      <c r="C13" s="1" t="s">
        <v>139</v>
      </c>
      <c r="D13" s="68"/>
      <c r="E13" s="20">
        <v>400</v>
      </c>
      <c r="F13" s="20"/>
      <c r="G13" s="20">
        <f>SUM(E13:F13)</f>
        <v>400</v>
      </c>
      <c r="H13" s="1" t="s">
        <v>77</v>
      </c>
    </row>
    <row r="14" spans="1:8" ht="26.1" customHeight="1" x14ac:dyDescent="0.25">
      <c r="A14" s="55" t="s">
        <v>5</v>
      </c>
      <c r="B14" s="56"/>
      <c r="C14" s="56"/>
      <c r="D14" s="57"/>
      <c r="E14" s="34">
        <f>SUM(E7:E13)</f>
        <v>10849</v>
      </c>
      <c r="F14" s="34">
        <f t="shared" ref="F14:G14" si="1">SUM(F7:F13)</f>
        <v>0</v>
      </c>
      <c r="G14" s="34">
        <f t="shared" si="1"/>
        <v>10849</v>
      </c>
      <c r="H14" s="1"/>
    </row>
    <row r="15" spans="1:8" ht="26.1" customHeight="1" x14ac:dyDescent="0.25">
      <c r="A15" s="58" t="s">
        <v>97</v>
      </c>
      <c r="B15" s="58"/>
      <c r="C15" s="58"/>
      <c r="D15" s="58"/>
      <c r="E15" s="58"/>
      <c r="F15" s="58"/>
      <c r="G15" s="58"/>
      <c r="H15" s="58"/>
    </row>
    <row r="16" spans="1:8" ht="26.1" customHeight="1" x14ac:dyDescent="0.25">
      <c r="A16" s="2" t="s">
        <v>0</v>
      </c>
      <c r="B16" s="2" t="s">
        <v>1</v>
      </c>
      <c r="C16" s="2" t="s">
        <v>2</v>
      </c>
      <c r="D16" s="2" t="s">
        <v>8</v>
      </c>
      <c r="E16" s="19" t="s">
        <v>3</v>
      </c>
      <c r="F16" s="19" t="s">
        <v>134</v>
      </c>
      <c r="G16" s="19" t="s">
        <v>135</v>
      </c>
      <c r="H16" s="2" t="s">
        <v>4</v>
      </c>
    </row>
    <row r="17" spans="1:8" ht="26.1" customHeight="1" x14ac:dyDescent="0.25">
      <c r="A17" s="1">
        <v>1</v>
      </c>
      <c r="B17" s="1">
        <v>60016</v>
      </c>
      <c r="C17" s="1" t="s">
        <v>139</v>
      </c>
      <c r="D17" s="1" t="s">
        <v>67</v>
      </c>
      <c r="E17" s="20">
        <v>15800.06</v>
      </c>
      <c r="F17" s="20"/>
      <c r="G17" s="20">
        <f t="shared" ref="G17:G21" si="2">SUM(E17:F17)</f>
        <v>15800.06</v>
      </c>
      <c r="H17" s="1" t="s">
        <v>94</v>
      </c>
    </row>
    <row r="18" spans="1:8" ht="26.1" customHeight="1" x14ac:dyDescent="0.25">
      <c r="A18" s="1">
        <v>2</v>
      </c>
      <c r="B18" s="1">
        <v>90004</v>
      </c>
      <c r="C18" s="1" t="s">
        <v>138</v>
      </c>
      <c r="D18" s="1" t="s">
        <v>72</v>
      </c>
      <c r="E18" s="20">
        <v>600</v>
      </c>
      <c r="F18" s="20"/>
      <c r="G18" s="20">
        <f t="shared" si="2"/>
        <v>600</v>
      </c>
      <c r="H18" s="1" t="s">
        <v>10</v>
      </c>
    </row>
    <row r="19" spans="1:8" ht="26.1" customHeight="1" x14ac:dyDescent="0.25">
      <c r="A19" s="1">
        <v>3</v>
      </c>
      <c r="B19" s="1">
        <v>92109</v>
      </c>
      <c r="C19" s="1" t="s">
        <v>138</v>
      </c>
      <c r="D19" s="52" t="s">
        <v>73</v>
      </c>
      <c r="E19" s="20">
        <v>2000</v>
      </c>
      <c r="F19" s="20"/>
      <c r="G19" s="20">
        <f t="shared" si="2"/>
        <v>2000</v>
      </c>
      <c r="H19" s="1" t="s">
        <v>12</v>
      </c>
    </row>
    <row r="20" spans="1:8" ht="26.1" customHeight="1" x14ac:dyDescent="0.25">
      <c r="A20" s="1">
        <v>4</v>
      </c>
      <c r="B20" s="1">
        <v>92109</v>
      </c>
      <c r="C20" s="1" t="s">
        <v>138</v>
      </c>
      <c r="D20" s="53"/>
      <c r="E20" s="20">
        <v>1000</v>
      </c>
      <c r="F20" s="20"/>
      <c r="G20" s="20">
        <f t="shared" si="2"/>
        <v>1000</v>
      </c>
      <c r="H20" s="1" t="s">
        <v>14</v>
      </c>
    </row>
    <row r="21" spans="1:8" ht="26.1" customHeight="1" x14ac:dyDescent="0.25">
      <c r="A21" s="1">
        <v>5</v>
      </c>
      <c r="B21" s="1">
        <v>92109</v>
      </c>
      <c r="C21" s="1" t="s">
        <v>139</v>
      </c>
      <c r="D21" s="54"/>
      <c r="E21" s="20">
        <v>1000</v>
      </c>
      <c r="F21" s="20"/>
      <c r="G21" s="20">
        <f t="shared" si="2"/>
        <v>1000</v>
      </c>
      <c r="H21" s="1" t="s">
        <v>14</v>
      </c>
    </row>
    <row r="22" spans="1:8" ht="26.1" customHeight="1" x14ac:dyDescent="0.25">
      <c r="A22" s="55" t="s">
        <v>5</v>
      </c>
      <c r="B22" s="56"/>
      <c r="C22" s="56"/>
      <c r="D22" s="57"/>
      <c r="E22" s="34">
        <f>SUM(E17:E21)</f>
        <v>20400.059999999998</v>
      </c>
      <c r="F22" s="34">
        <f t="shared" ref="F22:G22" si="3">SUM(F17:F21)</f>
        <v>0</v>
      </c>
      <c r="G22" s="34">
        <f t="shared" si="3"/>
        <v>20400.059999999998</v>
      </c>
      <c r="H22" s="1"/>
    </row>
    <row r="23" spans="1:8" ht="26.1" customHeight="1" x14ac:dyDescent="0.25">
      <c r="A23" s="58" t="s">
        <v>98</v>
      </c>
      <c r="B23" s="58"/>
      <c r="C23" s="58"/>
      <c r="D23" s="58"/>
      <c r="E23" s="58"/>
      <c r="F23" s="58"/>
      <c r="G23" s="58"/>
      <c r="H23" s="58"/>
    </row>
    <row r="24" spans="1:8" ht="26.1" customHeight="1" x14ac:dyDescent="0.25">
      <c r="A24" s="2" t="s">
        <v>0</v>
      </c>
      <c r="B24" s="2" t="s">
        <v>1</v>
      </c>
      <c r="C24" s="2" t="s">
        <v>2</v>
      </c>
      <c r="D24" s="2" t="s">
        <v>8</v>
      </c>
      <c r="E24" s="19" t="s">
        <v>3</v>
      </c>
      <c r="F24" s="19" t="s">
        <v>134</v>
      </c>
      <c r="G24" s="19" t="s">
        <v>135</v>
      </c>
      <c r="H24" s="2" t="s">
        <v>4</v>
      </c>
    </row>
    <row r="25" spans="1:8" ht="26.1" customHeight="1" x14ac:dyDescent="0.25">
      <c r="A25" s="1">
        <v>1</v>
      </c>
      <c r="B25" s="1">
        <v>90004</v>
      </c>
      <c r="C25" s="1" t="s">
        <v>138</v>
      </c>
      <c r="D25" s="1" t="s">
        <v>72</v>
      </c>
      <c r="E25" s="20">
        <v>500</v>
      </c>
      <c r="F25" s="20"/>
      <c r="G25" s="20">
        <f t="shared" ref="G25:G28" si="4">SUM(E25:F25)</f>
        <v>500</v>
      </c>
      <c r="H25" s="1" t="s">
        <v>10</v>
      </c>
    </row>
    <row r="26" spans="1:8" ht="41.25" customHeight="1" x14ac:dyDescent="0.25">
      <c r="A26" s="1">
        <v>2</v>
      </c>
      <c r="B26" s="1">
        <v>92109</v>
      </c>
      <c r="C26" s="1" t="s">
        <v>138</v>
      </c>
      <c r="D26" s="52" t="s">
        <v>73</v>
      </c>
      <c r="E26" s="20">
        <v>2000</v>
      </c>
      <c r="F26" s="20">
        <v>500</v>
      </c>
      <c r="G26" s="20">
        <f t="shared" si="4"/>
        <v>2500</v>
      </c>
      <c r="H26" s="1" t="s">
        <v>15</v>
      </c>
    </row>
    <row r="27" spans="1:8" ht="26.1" customHeight="1" x14ac:dyDescent="0.25">
      <c r="A27" s="1">
        <v>3</v>
      </c>
      <c r="B27" s="1">
        <v>92109</v>
      </c>
      <c r="C27" s="1" t="s">
        <v>138</v>
      </c>
      <c r="D27" s="53"/>
      <c r="E27" s="20">
        <v>5775.7</v>
      </c>
      <c r="F27" s="20">
        <v>-500</v>
      </c>
      <c r="G27" s="20">
        <f t="shared" si="4"/>
        <v>5275.7</v>
      </c>
      <c r="H27" s="1" t="s">
        <v>16</v>
      </c>
    </row>
    <row r="28" spans="1:8" ht="26.1" customHeight="1" x14ac:dyDescent="0.25">
      <c r="A28" s="1">
        <v>4</v>
      </c>
      <c r="B28" s="1">
        <v>92109</v>
      </c>
      <c r="C28" s="1" t="s">
        <v>138</v>
      </c>
      <c r="D28" s="54"/>
      <c r="E28" s="20">
        <v>900</v>
      </c>
      <c r="F28" s="20"/>
      <c r="G28" s="20">
        <f t="shared" si="4"/>
        <v>900</v>
      </c>
      <c r="H28" s="1" t="s">
        <v>14</v>
      </c>
    </row>
    <row r="29" spans="1:8" ht="26.1" customHeight="1" x14ac:dyDescent="0.25">
      <c r="A29" s="55" t="s">
        <v>5</v>
      </c>
      <c r="B29" s="56"/>
      <c r="C29" s="56"/>
      <c r="D29" s="57"/>
      <c r="E29" s="34">
        <f>SUM(E25:E28)</f>
        <v>9175.7000000000007</v>
      </c>
      <c r="F29" s="34">
        <f t="shared" ref="F29:G29" si="5">SUM(F25:F28)</f>
        <v>0</v>
      </c>
      <c r="G29" s="34">
        <f t="shared" si="5"/>
        <v>9175.7000000000007</v>
      </c>
      <c r="H29" s="1"/>
    </row>
    <row r="30" spans="1:8" ht="26.1" customHeight="1" x14ac:dyDescent="0.25">
      <c r="A30" s="58" t="s">
        <v>99</v>
      </c>
      <c r="B30" s="58"/>
      <c r="C30" s="58"/>
      <c r="D30" s="58"/>
      <c r="E30" s="58"/>
      <c r="F30" s="58"/>
      <c r="G30" s="58"/>
      <c r="H30" s="58"/>
    </row>
    <row r="31" spans="1:8" ht="26.1" customHeight="1" x14ac:dyDescent="0.25">
      <c r="A31" s="2" t="s">
        <v>0</v>
      </c>
      <c r="B31" s="2" t="s">
        <v>1</v>
      </c>
      <c r="C31" s="2" t="s">
        <v>2</v>
      </c>
      <c r="D31" s="2" t="s">
        <v>8</v>
      </c>
      <c r="E31" s="19" t="s">
        <v>3</v>
      </c>
      <c r="F31" s="19" t="s">
        <v>134</v>
      </c>
      <c r="G31" s="19" t="s">
        <v>135</v>
      </c>
      <c r="H31" s="2" t="s">
        <v>4</v>
      </c>
    </row>
    <row r="32" spans="1:8" ht="26.1" customHeight="1" x14ac:dyDescent="0.25">
      <c r="A32" s="1">
        <v>1</v>
      </c>
      <c r="B32" s="1">
        <v>90004</v>
      </c>
      <c r="C32" s="1" t="s">
        <v>138</v>
      </c>
      <c r="D32" s="52" t="s">
        <v>72</v>
      </c>
      <c r="E32" s="20">
        <v>1300</v>
      </c>
      <c r="F32" s="20"/>
      <c r="G32" s="20">
        <f t="shared" ref="G32:G35" si="6">SUM(E32:F32)</f>
        <v>1300</v>
      </c>
      <c r="H32" s="1" t="s">
        <v>10</v>
      </c>
    </row>
    <row r="33" spans="1:8" ht="51" customHeight="1" x14ac:dyDescent="0.25">
      <c r="A33" s="1">
        <v>2</v>
      </c>
      <c r="B33" s="1">
        <v>90004</v>
      </c>
      <c r="C33" s="1" t="s">
        <v>140</v>
      </c>
      <c r="D33" s="54"/>
      <c r="E33" s="20">
        <v>10000</v>
      </c>
      <c r="F33" s="20"/>
      <c r="G33" s="20">
        <f t="shared" si="6"/>
        <v>10000</v>
      </c>
      <c r="H33" s="1" t="s">
        <v>17</v>
      </c>
    </row>
    <row r="34" spans="1:8" ht="45" customHeight="1" x14ac:dyDescent="0.25">
      <c r="A34" s="1">
        <v>3</v>
      </c>
      <c r="B34" s="1">
        <v>92109</v>
      </c>
      <c r="C34" s="1" t="s">
        <v>138</v>
      </c>
      <c r="D34" s="52" t="s">
        <v>73</v>
      </c>
      <c r="E34" s="20">
        <v>3547</v>
      </c>
      <c r="F34" s="20"/>
      <c r="G34" s="20">
        <f t="shared" si="6"/>
        <v>3547</v>
      </c>
      <c r="H34" s="1" t="s">
        <v>133</v>
      </c>
    </row>
    <row r="35" spans="1:8" ht="26.1" customHeight="1" x14ac:dyDescent="0.25">
      <c r="A35" s="1">
        <v>4</v>
      </c>
      <c r="B35" s="1">
        <v>92109</v>
      </c>
      <c r="C35" s="1" t="s">
        <v>138</v>
      </c>
      <c r="D35" s="54"/>
      <c r="E35" s="20">
        <v>1600</v>
      </c>
      <c r="F35" s="20"/>
      <c r="G35" s="20">
        <f t="shared" si="6"/>
        <v>1600</v>
      </c>
      <c r="H35" s="1" t="s">
        <v>14</v>
      </c>
    </row>
    <row r="36" spans="1:8" ht="26.1" customHeight="1" x14ac:dyDescent="0.25">
      <c r="A36" s="55" t="s">
        <v>5</v>
      </c>
      <c r="B36" s="56"/>
      <c r="C36" s="56"/>
      <c r="D36" s="57"/>
      <c r="E36" s="34">
        <f>SUM(E32:E35)</f>
        <v>16447</v>
      </c>
      <c r="F36" s="34">
        <v>0</v>
      </c>
      <c r="G36" s="34">
        <f t="shared" ref="G36" si="7">SUM(G32:G35)</f>
        <v>16447</v>
      </c>
      <c r="H36" s="1"/>
    </row>
    <row r="37" spans="1:8" ht="26.1" customHeight="1" x14ac:dyDescent="0.25">
      <c r="A37" s="58" t="s">
        <v>100</v>
      </c>
      <c r="B37" s="58"/>
      <c r="C37" s="58"/>
      <c r="D37" s="58"/>
      <c r="E37" s="58"/>
      <c r="F37" s="58"/>
      <c r="G37" s="58"/>
      <c r="H37" s="58"/>
    </row>
    <row r="38" spans="1:8" ht="26.1" customHeight="1" x14ac:dyDescent="0.25">
      <c r="A38" s="2" t="s">
        <v>0</v>
      </c>
      <c r="B38" s="2" t="s">
        <v>1</v>
      </c>
      <c r="C38" s="2" t="s">
        <v>2</v>
      </c>
      <c r="D38" s="2" t="s">
        <v>8</v>
      </c>
      <c r="E38" s="19" t="s">
        <v>3</v>
      </c>
      <c r="F38" s="19" t="s">
        <v>134</v>
      </c>
      <c r="G38" s="19" t="s">
        <v>135</v>
      </c>
      <c r="H38" s="2" t="s">
        <v>4</v>
      </c>
    </row>
    <row r="39" spans="1:8" ht="26.1" customHeight="1" x14ac:dyDescent="0.25">
      <c r="A39" s="1">
        <v>1</v>
      </c>
      <c r="B39" s="1">
        <v>90004</v>
      </c>
      <c r="C39" s="1" t="s">
        <v>138</v>
      </c>
      <c r="D39" s="1" t="s">
        <v>72</v>
      </c>
      <c r="E39" s="20">
        <v>3000</v>
      </c>
      <c r="F39" s="20"/>
      <c r="G39" s="20">
        <f t="shared" ref="G39:G42" si="8">SUM(E39:F39)</f>
        <v>3000</v>
      </c>
      <c r="H39" s="1" t="s">
        <v>18</v>
      </c>
    </row>
    <row r="40" spans="1:8" ht="26.1" customHeight="1" x14ac:dyDescent="0.25">
      <c r="A40" s="1">
        <v>2</v>
      </c>
      <c r="B40" s="1">
        <v>92109</v>
      </c>
      <c r="C40" s="1" t="s">
        <v>138</v>
      </c>
      <c r="D40" s="1" t="s">
        <v>73</v>
      </c>
      <c r="E40" s="20">
        <v>1000</v>
      </c>
      <c r="F40" s="20"/>
      <c r="G40" s="20">
        <f t="shared" si="8"/>
        <v>1000</v>
      </c>
      <c r="H40" s="1" t="s">
        <v>14</v>
      </c>
    </row>
    <row r="41" spans="1:8" ht="26.1" customHeight="1" x14ac:dyDescent="0.25">
      <c r="A41" s="1">
        <v>3</v>
      </c>
      <c r="B41" s="1">
        <v>92195</v>
      </c>
      <c r="C41" s="1" t="s">
        <v>138</v>
      </c>
      <c r="D41" s="52" t="s">
        <v>75</v>
      </c>
      <c r="E41" s="20">
        <f>E42</f>
        <v>2299.3049999999998</v>
      </c>
      <c r="F41" s="20"/>
      <c r="G41" s="20">
        <f t="shared" si="8"/>
        <v>2299.3049999999998</v>
      </c>
      <c r="H41" s="1" t="s">
        <v>83</v>
      </c>
    </row>
    <row r="42" spans="1:8" ht="26.1" customHeight="1" x14ac:dyDescent="0.25">
      <c r="A42" s="1">
        <v>4</v>
      </c>
      <c r="B42" s="1">
        <v>92195</v>
      </c>
      <c r="C42" s="1" t="s">
        <v>139</v>
      </c>
      <c r="D42" s="54"/>
      <c r="E42" s="20">
        <f>4598.61/2</f>
        <v>2299.3049999999998</v>
      </c>
      <c r="F42" s="20"/>
      <c r="G42" s="20">
        <f t="shared" si="8"/>
        <v>2299.3049999999998</v>
      </c>
      <c r="H42" s="1" t="s">
        <v>147</v>
      </c>
    </row>
    <row r="43" spans="1:8" ht="26.1" customHeight="1" x14ac:dyDescent="0.25">
      <c r="A43" s="55" t="s">
        <v>5</v>
      </c>
      <c r="B43" s="56"/>
      <c r="C43" s="56"/>
      <c r="D43" s="57"/>
      <c r="E43" s="34">
        <f>SUM(E39:E42)</f>
        <v>8598.61</v>
      </c>
      <c r="F43" s="34">
        <f t="shared" ref="F43:G43" si="9">SUM(F39:F42)</f>
        <v>0</v>
      </c>
      <c r="G43" s="34">
        <f t="shared" si="9"/>
        <v>8598.61</v>
      </c>
      <c r="H43" s="1"/>
    </row>
    <row r="44" spans="1:8" s="3" customFormat="1" ht="26.1" customHeight="1" x14ac:dyDescent="0.25">
      <c r="A44" s="58" t="s">
        <v>101</v>
      </c>
      <c r="B44" s="58"/>
      <c r="C44" s="58"/>
      <c r="D44" s="58"/>
      <c r="E44" s="58"/>
      <c r="F44" s="58"/>
      <c r="G44" s="58"/>
      <c r="H44" s="58"/>
    </row>
    <row r="45" spans="1:8" ht="26.1" customHeight="1" x14ac:dyDescent="0.25">
      <c r="A45" s="2" t="s">
        <v>0</v>
      </c>
      <c r="B45" s="2" t="s">
        <v>1</v>
      </c>
      <c r="C45" s="2" t="s">
        <v>2</v>
      </c>
      <c r="D45" s="2"/>
      <c r="E45" s="19" t="s">
        <v>3</v>
      </c>
      <c r="F45" s="19" t="s">
        <v>134</v>
      </c>
      <c r="G45" s="19" t="s">
        <v>135</v>
      </c>
      <c r="H45" s="2" t="s">
        <v>4</v>
      </c>
    </row>
    <row r="46" spans="1:8" ht="26.1" customHeight="1" x14ac:dyDescent="0.25">
      <c r="A46" s="1">
        <v>1</v>
      </c>
      <c r="B46" s="1">
        <v>90004</v>
      </c>
      <c r="C46" s="1" t="s">
        <v>138</v>
      </c>
      <c r="D46" s="52" t="s">
        <v>72</v>
      </c>
      <c r="E46" s="20">
        <v>0</v>
      </c>
      <c r="F46" s="20"/>
      <c r="G46" s="20">
        <f t="shared" ref="G46:G47" si="10">SUM(E46:F46)</f>
        <v>0</v>
      </c>
      <c r="H46" s="1" t="s">
        <v>19</v>
      </c>
    </row>
    <row r="47" spans="1:8" ht="26.1" customHeight="1" x14ac:dyDescent="0.25">
      <c r="A47" s="1">
        <v>2</v>
      </c>
      <c r="B47" s="1">
        <v>90004</v>
      </c>
      <c r="C47" s="1" t="s">
        <v>139</v>
      </c>
      <c r="D47" s="54"/>
      <c r="E47" s="20">
        <v>3500</v>
      </c>
      <c r="F47" s="20"/>
      <c r="G47" s="20">
        <f t="shared" si="10"/>
        <v>3500</v>
      </c>
      <c r="H47" s="1" t="s">
        <v>136</v>
      </c>
    </row>
    <row r="48" spans="1:8" ht="26.1" customHeight="1" x14ac:dyDescent="0.25">
      <c r="A48" s="1">
        <v>3</v>
      </c>
      <c r="B48" s="1">
        <v>92109</v>
      </c>
      <c r="C48" s="1" t="s">
        <v>138</v>
      </c>
      <c r="D48" s="51"/>
      <c r="E48" s="20">
        <v>6000</v>
      </c>
      <c r="F48" s="20"/>
      <c r="G48" s="20">
        <v>6000</v>
      </c>
      <c r="H48" s="1" t="s">
        <v>77</v>
      </c>
    </row>
    <row r="49" spans="1:8" ht="26.1" customHeight="1" x14ac:dyDescent="0.25">
      <c r="A49" s="1">
        <v>4</v>
      </c>
      <c r="B49" s="1">
        <v>92109</v>
      </c>
      <c r="C49" s="1" t="s">
        <v>139</v>
      </c>
      <c r="D49" s="52" t="s">
        <v>73</v>
      </c>
      <c r="E49" s="20">
        <v>2000</v>
      </c>
      <c r="F49" s="20"/>
      <c r="G49" s="20">
        <f t="shared" ref="G49:G52" si="11">SUM(E49:F49)</f>
        <v>2000</v>
      </c>
      <c r="H49" s="1" t="s">
        <v>77</v>
      </c>
    </row>
    <row r="50" spans="1:8" ht="26.1" customHeight="1" x14ac:dyDescent="0.25">
      <c r="A50" s="1">
        <v>5</v>
      </c>
      <c r="B50" s="1">
        <v>92109</v>
      </c>
      <c r="C50" s="1" t="s">
        <v>138</v>
      </c>
      <c r="D50" s="53"/>
      <c r="E50" s="20">
        <v>2000</v>
      </c>
      <c r="F50" s="20"/>
      <c r="G50" s="20">
        <f t="shared" si="11"/>
        <v>2000</v>
      </c>
      <c r="H50" s="1" t="s">
        <v>14</v>
      </c>
    </row>
    <row r="51" spans="1:8" ht="26.1" customHeight="1" x14ac:dyDescent="0.25">
      <c r="A51" s="1">
        <v>6</v>
      </c>
      <c r="B51" s="1">
        <v>92109</v>
      </c>
      <c r="C51" s="1" t="s">
        <v>139</v>
      </c>
      <c r="D51" s="54"/>
      <c r="E51" s="20">
        <v>1500</v>
      </c>
      <c r="F51" s="20"/>
      <c r="G51" s="20">
        <f t="shared" si="11"/>
        <v>1500</v>
      </c>
      <c r="H51" s="1" t="s">
        <v>14</v>
      </c>
    </row>
    <row r="52" spans="1:8" ht="62.25" customHeight="1" x14ac:dyDescent="0.25">
      <c r="A52" s="1">
        <v>7</v>
      </c>
      <c r="B52" s="1">
        <v>92195</v>
      </c>
      <c r="C52" s="1" t="s">
        <v>138</v>
      </c>
      <c r="D52" s="1" t="s">
        <v>75</v>
      </c>
      <c r="E52" s="20">
        <v>13854.4</v>
      </c>
      <c r="F52" s="20"/>
      <c r="G52" s="20">
        <f t="shared" si="11"/>
        <v>13854.4</v>
      </c>
      <c r="H52" s="1" t="s">
        <v>20</v>
      </c>
    </row>
    <row r="53" spans="1:8" ht="26.1" customHeight="1" x14ac:dyDescent="0.25">
      <c r="A53" s="55" t="s">
        <v>5</v>
      </c>
      <c r="B53" s="56"/>
      <c r="C53" s="56"/>
      <c r="D53" s="57"/>
      <c r="E53" s="34">
        <f>SUM(E46:E52)</f>
        <v>28854.400000000001</v>
      </c>
      <c r="F53" s="34">
        <f t="shared" ref="F53:G53" si="12">SUM(F46:F52)</f>
        <v>0</v>
      </c>
      <c r="G53" s="34">
        <f t="shared" si="12"/>
        <v>28854.400000000001</v>
      </c>
      <c r="H53" s="1"/>
    </row>
    <row r="54" spans="1:8" ht="26.1" customHeight="1" x14ac:dyDescent="0.25">
      <c r="A54" s="58" t="s">
        <v>102</v>
      </c>
      <c r="B54" s="58"/>
      <c r="C54" s="58"/>
      <c r="D54" s="58"/>
      <c r="E54" s="58"/>
      <c r="F54" s="58"/>
      <c r="G54" s="58"/>
      <c r="H54" s="58"/>
    </row>
    <row r="55" spans="1:8" ht="26.1" customHeight="1" x14ac:dyDescent="0.25">
      <c r="A55" s="2" t="s">
        <v>0</v>
      </c>
      <c r="B55" s="2" t="s">
        <v>1</v>
      </c>
      <c r="C55" s="2" t="s">
        <v>2</v>
      </c>
      <c r="D55" s="2" t="s">
        <v>8</v>
      </c>
      <c r="E55" s="19" t="s">
        <v>3</v>
      </c>
      <c r="F55" s="19" t="s">
        <v>134</v>
      </c>
      <c r="G55" s="19" t="s">
        <v>135</v>
      </c>
      <c r="H55" s="2" t="s">
        <v>4</v>
      </c>
    </row>
    <row r="56" spans="1:8" ht="26.1" customHeight="1" x14ac:dyDescent="0.25">
      <c r="A56" s="1">
        <v>1</v>
      </c>
      <c r="B56" s="1">
        <v>90004</v>
      </c>
      <c r="C56" s="1" t="s">
        <v>138</v>
      </c>
      <c r="D56" s="52" t="s">
        <v>72</v>
      </c>
      <c r="E56" s="20">
        <v>0</v>
      </c>
      <c r="F56" s="20"/>
      <c r="G56" s="20">
        <f t="shared" ref="G56:G57" si="13">SUM(E56:F56)</f>
        <v>0</v>
      </c>
      <c r="H56" s="1" t="s">
        <v>42</v>
      </c>
    </row>
    <row r="57" spans="1:8" ht="26.1" customHeight="1" x14ac:dyDescent="0.25">
      <c r="A57" s="1">
        <v>2</v>
      </c>
      <c r="B57" s="1">
        <v>90004</v>
      </c>
      <c r="C57" s="1" t="s">
        <v>139</v>
      </c>
      <c r="D57" s="54"/>
      <c r="E57" s="20">
        <v>1000</v>
      </c>
      <c r="F57" s="20"/>
      <c r="G57" s="20">
        <f t="shared" si="13"/>
        <v>1000</v>
      </c>
      <c r="H57" s="1" t="s">
        <v>136</v>
      </c>
    </row>
    <row r="58" spans="1:8" ht="26.1" customHeight="1" x14ac:dyDescent="0.25">
      <c r="A58" s="1">
        <v>3</v>
      </c>
      <c r="B58" s="1">
        <v>92109</v>
      </c>
      <c r="C58" s="1" t="s">
        <v>138</v>
      </c>
      <c r="D58" s="52" t="s">
        <v>73</v>
      </c>
      <c r="E58" s="20">
        <v>1000</v>
      </c>
      <c r="F58" s="20"/>
      <c r="G58" s="20">
        <f t="shared" ref="G58:G60" si="14">SUM(E58:F58)</f>
        <v>1000</v>
      </c>
      <c r="H58" s="1" t="s">
        <v>21</v>
      </c>
    </row>
    <row r="59" spans="1:8" ht="26.1" customHeight="1" x14ac:dyDescent="0.25">
      <c r="A59" s="1">
        <v>4</v>
      </c>
      <c r="B59" s="1">
        <v>92109</v>
      </c>
      <c r="C59" s="1" t="s">
        <v>138</v>
      </c>
      <c r="D59" s="54"/>
      <c r="E59" s="20">
        <v>800</v>
      </c>
      <c r="F59" s="20"/>
      <c r="G59" s="20">
        <f t="shared" si="14"/>
        <v>800</v>
      </c>
      <c r="H59" s="1" t="s">
        <v>14</v>
      </c>
    </row>
    <row r="60" spans="1:8" ht="45" customHeight="1" x14ac:dyDescent="0.25">
      <c r="A60" s="1">
        <v>5</v>
      </c>
      <c r="B60" s="1">
        <v>92605</v>
      </c>
      <c r="C60" s="1" t="s">
        <v>139</v>
      </c>
      <c r="D60" s="1" t="s">
        <v>76</v>
      </c>
      <c r="E60" s="20">
        <v>5423.5</v>
      </c>
      <c r="F60" s="20"/>
      <c r="G60" s="20">
        <f t="shared" si="14"/>
        <v>5423.5</v>
      </c>
      <c r="H60" s="1" t="s">
        <v>22</v>
      </c>
    </row>
    <row r="61" spans="1:8" ht="26.1" customHeight="1" x14ac:dyDescent="0.25">
      <c r="A61" s="55" t="s">
        <v>5</v>
      </c>
      <c r="B61" s="56"/>
      <c r="C61" s="56"/>
      <c r="D61" s="57"/>
      <c r="E61" s="34">
        <f>SUM(E56:E60)</f>
        <v>8223.5</v>
      </c>
      <c r="F61" s="34">
        <f t="shared" ref="F61:G61" si="15">SUM(F56:F60)</f>
        <v>0</v>
      </c>
      <c r="G61" s="34">
        <f t="shared" si="15"/>
        <v>8223.5</v>
      </c>
      <c r="H61" s="1"/>
    </row>
    <row r="62" spans="1:8" s="3" customFormat="1" ht="26.1" customHeight="1" x14ac:dyDescent="0.25">
      <c r="A62" s="58" t="s">
        <v>103</v>
      </c>
      <c r="B62" s="58"/>
      <c r="C62" s="58"/>
      <c r="D62" s="58"/>
      <c r="E62" s="58"/>
      <c r="F62" s="58"/>
      <c r="G62" s="58"/>
      <c r="H62" s="58"/>
    </row>
    <row r="63" spans="1:8" ht="26.1" customHeight="1" x14ac:dyDescent="0.25">
      <c r="A63" s="2" t="s">
        <v>0</v>
      </c>
      <c r="B63" s="2" t="s">
        <v>1</v>
      </c>
      <c r="C63" s="2" t="s">
        <v>2</v>
      </c>
      <c r="D63" s="2" t="s">
        <v>8</v>
      </c>
      <c r="E63" s="19" t="s">
        <v>3</v>
      </c>
      <c r="F63" s="19" t="s">
        <v>134</v>
      </c>
      <c r="G63" s="19" t="s">
        <v>135</v>
      </c>
      <c r="H63" s="2" t="s">
        <v>4</v>
      </c>
    </row>
    <row r="64" spans="1:8" ht="26.1" customHeight="1" x14ac:dyDescent="0.25">
      <c r="A64" s="1">
        <v>1</v>
      </c>
      <c r="B64" s="1">
        <v>60016</v>
      </c>
      <c r="C64" s="1" t="s">
        <v>138</v>
      </c>
      <c r="D64" s="1" t="s">
        <v>67</v>
      </c>
      <c r="E64" s="20">
        <v>4227.8900000000003</v>
      </c>
      <c r="F64" s="20"/>
      <c r="G64" s="20">
        <f t="shared" ref="G64" si="16">SUM(E64:F64)</f>
        <v>4227.8900000000003</v>
      </c>
      <c r="H64" s="1" t="s">
        <v>23</v>
      </c>
    </row>
    <row r="65" spans="1:8" ht="26.1" customHeight="1" x14ac:dyDescent="0.25">
      <c r="A65" s="1">
        <v>2</v>
      </c>
      <c r="B65" s="1">
        <v>90004</v>
      </c>
      <c r="C65" s="1" t="s">
        <v>138</v>
      </c>
      <c r="D65" s="52" t="s">
        <v>72</v>
      </c>
      <c r="E65" s="20">
        <v>0</v>
      </c>
      <c r="F65" s="20"/>
      <c r="G65" s="20">
        <f t="shared" ref="G65:G66" si="17">SUM(E65:F65)</f>
        <v>0</v>
      </c>
      <c r="H65" s="1" t="s">
        <v>42</v>
      </c>
    </row>
    <row r="66" spans="1:8" ht="26.1" customHeight="1" x14ac:dyDescent="0.25">
      <c r="A66" s="1">
        <v>3</v>
      </c>
      <c r="B66" s="1">
        <v>90004</v>
      </c>
      <c r="C66" s="1" t="s">
        <v>139</v>
      </c>
      <c r="D66" s="54"/>
      <c r="E66" s="20">
        <v>1200</v>
      </c>
      <c r="F66" s="20"/>
      <c r="G66" s="20">
        <f t="shared" si="17"/>
        <v>1200</v>
      </c>
      <c r="H66" s="1" t="s">
        <v>136</v>
      </c>
    </row>
    <row r="67" spans="1:8" ht="26.1" customHeight="1" x14ac:dyDescent="0.25">
      <c r="A67" s="1">
        <v>4</v>
      </c>
      <c r="B67" s="1">
        <v>92109</v>
      </c>
      <c r="C67" s="1" t="s">
        <v>138</v>
      </c>
      <c r="D67" s="52" t="s">
        <v>73</v>
      </c>
      <c r="E67" s="20">
        <v>3700</v>
      </c>
      <c r="F67" s="20"/>
      <c r="G67" s="20">
        <f t="shared" ref="G67:G68" si="18">SUM(E67:F67)</f>
        <v>3700</v>
      </c>
      <c r="H67" s="1" t="s">
        <v>21</v>
      </c>
    </row>
    <row r="68" spans="1:8" ht="26.1" customHeight="1" x14ac:dyDescent="0.25">
      <c r="A68" s="1">
        <v>5</v>
      </c>
      <c r="B68" s="1">
        <v>92109</v>
      </c>
      <c r="C68" s="1" t="s">
        <v>138</v>
      </c>
      <c r="D68" s="54"/>
      <c r="E68" s="20">
        <v>1000</v>
      </c>
      <c r="F68" s="20"/>
      <c r="G68" s="20">
        <f t="shared" si="18"/>
        <v>1000</v>
      </c>
      <c r="H68" s="1" t="s">
        <v>14</v>
      </c>
    </row>
    <row r="69" spans="1:8" ht="26.1" customHeight="1" x14ac:dyDescent="0.25">
      <c r="A69" s="55" t="s">
        <v>5</v>
      </c>
      <c r="B69" s="56"/>
      <c r="C69" s="56"/>
      <c r="D69" s="57"/>
      <c r="E69" s="34">
        <f>SUM(E64:E68)</f>
        <v>10127.89</v>
      </c>
      <c r="F69" s="34">
        <f t="shared" ref="F69:G69" si="19">SUM(F64:F68)</f>
        <v>0</v>
      </c>
      <c r="G69" s="34">
        <f t="shared" si="19"/>
        <v>10127.89</v>
      </c>
      <c r="H69" s="1"/>
    </row>
    <row r="70" spans="1:8" s="3" customFormat="1" ht="26.1" customHeight="1" x14ac:dyDescent="0.25">
      <c r="A70" s="58" t="s">
        <v>104</v>
      </c>
      <c r="B70" s="58"/>
      <c r="C70" s="58"/>
      <c r="D70" s="58"/>
      <c r="E70" s="58"/>
      <c r="F70" s="58"/>
      <c r="G70" s="58"/>
      <c r="H70" s="58"/>
    </row>
    <row r="71" spans="1:8" ht="26.1" customHeight="1" x14ac:dyDescent="0.25">
      <c r="A71" s="2" t="s">
        <v>0</v>
      </c>
      <c r="B71" s="2" t="s">
        <v>1</v>
      </c>
      <c r="C71" s="2" t="s">
        <v>2</v>
      </c>
      <c r="D71" s="2" t="s">
        <v>8</v>
      </c>
      <c r="E71" s="19" t="s">
        <v>3</v>
      </c>
      <c r="F71" s="19" t="s">
        <v>134</v>
      </c>
      <c r="G71" s="19" t="s">
        <v>135</v>
      </c>
      <c r="H71" s="2" t="s">
        <v>4</v>
      </c>
    </row>
    <row r="72" spans="1:8" ht="26.1" customHeight="1" x14ac:dyDescent="0.25">
      <c r="A72" s="1">
        <v>1</v>
      </c>
      <c r="B72" s="1">
        <v>90004</v>
      </c>
      <c r="C72" s="1" t="s">
        <v>138</v>
      </c>
      <c r="D72" s="1" t="s">
        <v>72</v>
      </c>
      <c r="E72" s="20">
        <v>700</v>
      </c>
      <c r="F72" s="20"/>
      <c r="G72" s="20">
        <f t="shared" ref="G72" si="20">SUM(E72:F72)</f>
        <v>700</v>
      </c>
      <c r="H72" s="1" t="s">
        <v>42</v>
      </c>
    </row>
    <row r="73" spans="1:8" ht="26.1" customHeight="1" x14ac:dyDescent="0.25">
      <c r="A73" s="1">
        <v>2</v>
      </c>
      <c r="B73" s="1">
        <v>92109</v>
      </c>
      <c r="C73" s="1" t="s">
        <v>138</v>
      </c>
      <c r="D73" s="52" t="s">
        <v>73</v>
      </c>
      <c r="E73" s="20">
        <v>5612</v>
      </c>
      <c r="F73" s="20"/>
      <c r="G73" s="20">
        <f t="shared" ref="G73:G74" si="21">SUM(E73:F73)</f>
        <v>5612</v>
      </c>
      <c r="H73" s="1" t="s">
        <v>137</v>
      </c>
    </row>
    <row r="74" spans="1:8" ht="26.1" customHeight="1" x14ac:dyDescent="0.25">
      <c r="A74" s="1">
        <v>3</v>
      </c>
      <c r="B74" s="1">
        <v>92109</v>
      </c>
      <c r="C74" s="1" t="s">
        <v>139</v>
      </c>
      <c r="D74" s="53"/>
      <c r="E74" s="20">
        <v>0</v>
      </c>
      <c r="F74" s="20"/>
      <c r="G74" s="20">
        <f t="shared" si="21"/>
        <v>0</v>
      </c>
      <c r="H74" s="1" t="s">
        <v>95</v>
      </c>
    </row>
    <row r="75" spans="1:8" ht="26.1" customHeight="1" x14ac:dyDescent="0.25">
      <c r="A75" s="1">
        <v>4</v>
      </c>
      <c r="B75" s="1">
        <v>92109</v>
      </c>
      <c r="C75" s="1" t="s">
        <v>138</v>
      </c>
      <c r="D75" s="54"/>
      <c r="E75" s="20">
        <v>700</v>
      </c>
      <c r="F75" s="20"/>
      <c r="G75" s="20">
        <f t="shared" ref="G75" si="22">SUM(E75:F75)</f>
        <v>700</v>
      </c>
      <c r="H75" s="1" t="s">
        <v>14</v>
      </c>
    </row>
    <row r="76" spans="1:8" ht="26.1" customHeight="1" x14ac:dyDescent="0.25">
      <c r="A76" s="55" t="s">
        <v>5</v>
      </c>
      <c r="B76" s="56"/>
      <c r="C76" s="56"/>
      <c r="D76" s="57"/>
      <c r="E76" s="34">
        <f>SUM(E72:E75)</f>
        <v>7012</v>
      </c>
      <c r="F76" s="34">
        <f t="shared" ref="F76:G76" si="23">SUM(F72:F75)</f>
        <v>0</v>
      </c>
      <c r="G76" s="34">
        <f t="shared" si="23"/>
        <v>7012</v>
      </c>
      <c r="H76" s="1"/>
    </row>
    <row r="77" spans="1:8" s="3" customFormat="1" ht="26.1" customHeight="1" x14ac:dyDescent="0.25">
      <c r="A77" s="58" t="s">
        <v>105</v>
      </c>
      <c r="B77" s="58"/>
      <c r="C77" s="58"/>
      <c r="D77" s="58"/>
      <c r="E77" s="58"/>
      <c r="F77" s="58"/>
      <c r="G77" s="58"/>
      <c r="H77" s="58"/>
    </row>
    <row r="78" spans="1:8" ht="26.1" customHeight="1" x14ac:dyDescent="0.25">
      <c r="A78" s="2" t="s">
        <v>0</v>
      </c>
      <c r="B78" s="2" t="s">
        <v>1</v>
      </c>
      <c r="C78" s="2" t="s">
        <v>2</v>
      </c>
      <c r="D78" s="2" t="s">
        <v>8</v>
      </c>
      <c r="E78" s="19" t="s">
        <v>3</v>
      </c>
      <c r="F78" s="19" t="s">
        <v>134</v>
      </c>
      <c r="G78" s="19" t="s">
        <v>135</v>
      </c>
      <c r="H78" s="2" t="s">
        <v>4</v>
      </c>
    </row>
    <row r="79" spans="1:8" ht="26.1" customHeight="1" x14ac:dyDescent="0.25">
      <c r="A79" s="1">
        <v>1</v>
      </c>
      <c r="B79" s="1">
        <v>90004</v>
      </c>
      <c r="C79" s="1" t="s">
        <v>138</v>
      </c>
      <c r="D79" s="52" t="s">
        <v>72</v>
      </c>
      <c r="E79" s="20">
        <v>1000</v>
      </c>
      <c r="F79" s="20"/>
      <c r="G79" s="20">
        <f t="shared" ref="G79:G82" si="24">SUM(E79:F79)</f>
        <v>1000</v>
      </c>
      <c r="H79" s="1" t="s">
        <v>42</v>
      </c>
    </row>
    <row r="80" spans="1:8" ht="51" customHeight="1" x14ac:dyDescent="0.25">
      <c r="A80" s="1">
        <v>2</v>
      </c>
      <c r="B80" s="1">
        <v>90004</v>
      </c>
      <c r="C80" s="1" t="s">
        <v>140</v>
      </c>
      <c r="D80" s="54"/>
      <c r="E80" s="20">
        <v>5000</v>
      </c>
      <c r="F80" s="20"/>
      <c r="G80" s="20">
        <f t="shared" si="24"/>
        <v>5000</v>
      </c>
      <c r="H80" s="1" t="s">
        <v>17</v>
      </c>
    </row>
    <row r="81" spans="1:8" ht="26.1" customHeight="1" x14ac:dyDescent="0.25">
      <c r="A81" s="1">
        <v>3</v>
      </c>
      <c r="B81" s="1">
        <v>92109</v>
      </c>
      <c r="C81" s="1" t="s">
        <v>138</v>
      </c>
      <c r="D81" s="52" t="s">
        <v>73</v>
      </c>
      <c r="E81" s="20">
        <v>2102.5700000000002</v>
      </c>
      <c r="F81" s="20"/>
      <c r="G81" s="20">
        <f t="shared" si="24"/>
        <v>2102.5700000000002</v>
      </c>
      <c r="H81" s="1" t="s">
        <v>21</v>
      </c>
    </row>
    <row r="82" spans="1:8" ht="26.1" customHeight="1" x14ac:dyDescent="0.25">
      <c r="A82" s="1">
        <v>4</v>
      </c>
      <c r="B82" s="1">
        <v>92109</v>
      </c>
      <c r="C82" s="1" t="s">
        <v>138</v>
      </c>
      <c r="D82" s="54"/>
      <c r="E82" s="20">
        <v>900</v>
      </c>
      <c r="F82" s="20"/>
      <c r="G82" s="20">
        <f t="shared" si="24"/>
        <v>900</v>
      </c>
      <c r="H82" s="1" t="s">
        <v>14</v>
      </c>
    </row>
    <row r="83" spans="1:8" ht="26.1" customHeight="1" x14ac:dyDescent="0.25">
      <c r="A83" s="55" t="s">
        <v>5</v>
      </c>
      <c r="B83" s="56"/>
      <c r="C83" s="56"/>
      <c r="D83" s="57"/>
      <c r="E83" s="34">
        <f>SUM(E79:E82)</f>
        <v>9002.57</v>
      </c>
      <c r="F83" s="34">
        <f t="shared" ref="F83:G83" si="25">SUM(F79:F82)</f>
        <v>0</v>
      </c>
      <c r="G83" s="34">
        <f t="shared" si="25"/>
        <v>9002.57</v>
      </c>
      <c r="H83" s="1"/>
    </row>
    <row r="84" spans="1:8" s="3" customFormat="1" ht="26.1" customHeight="1" x14ac:dyDescent="0.25">
      <c r="A84" s="58" t="s">
        <v>106</v>
      </c>
      <c r="B84" s="58"/>
      <c r="C84" s="58"/>
      <c r="D84" s="58"/>
      <c r="E84" s="58"/>
      <c r="F84" s="58"/>
      <c r="G84" s="58"/>
      <c r="H84" s="58"/>
    </row>
    <row r="85" spans="1:8" ht="26.1" customHeight="1" x14ac:dyDescent="0.25">
      <c r="A85" s="2" t="s">
        <v>0</v>
      </c>
      <c r="B85" s="2" t="s">
        <v>1</v>
      </c>
      <c r="C85" s="2" t="s">
        <v>2</v>
      </c>
      <c r="D85" s="2" t="s">
        <v>8</v>
      </c>
      <c r="E85" s="19" t="s">
        <v>3</v>
      </c>
      <c r="F85" s="19" t="s">
        <v>134</v>
      </c>
      <c r="G85" s="19" t="s">
        <v>135</v>
      </c>
      <c r="H85" s="2" t="s">
        <v>4</v>
      </c>
    </row>
    <row r="86" spans="1:8" ht="26.1" customHeight="1" x14ac:dyDescent="0.25">
      <c r="A86" s="1">
        <v>1</v>
      </c>
      <c r="B86" s="1">
        <v>90004</v>
      </c>
      <c r="C86" s="1" t="s">
        <v>138</v>
      </c>
      <c r="D86" s="1" t="s">
        <v>72</v>
      </c>
      <c r="E86" s="20">
        <v>500</v>
      </c>
      <c r="F86" s="20"/>
      <c r="G86" s="20">
        <f t="shared" ref="G86:G89" si="26">SUM(E86:F86)</f>
        <v>500</v>
      </c>
      <c r="H86" s="1" t="s">
        <v>42</v>
      </c>
    </row>
    <row r="87" spans="1:8" ht="26.1" customHeight="1" x14ac:dyDescent="0.25">
      <c r="A87" s="1">
        <v>2</v>
      </c>
      <c r="B87" s="1">
        <v>92109</v>
      </c>
      <c r="C87" s="1" t="s">
        <v>138</v>
      </c>
      <c r="D87" s="52" t="s">
        <v>73</v>
      </c>
      <c r="E87" s="20">
        <v>4332.28</v>
      </c>
      <c r="F87" s="20"/>
      <c r="G87" s="20">
        <f t="shared" si="26"/>
        <v>4332.28</v>
      </c>
      <c r="H87" s="1" t="s">
        <v>21</v>
      </c>
    </row>
    <row r="88" spans="1:8" ht="49.5" customHeight="1" x14ac:dyDescent="0.25">
      <c r="A88" s="1">
        <v>3</v>
      </c>
      <c r="B88" s="1">
        <v>92109</v>
      </c>
      <c r="C88" s="1" t="s">
        <v>140</v>
      </c>
      <c r="D88" s="53"/>
      <c r="E88" s="20">
        <v>6000</v>
      </c>
      <c r="F88" s="20"/>
      <c r="G88" s="20">
        <f t="shared" si="26"/>
        <v>6000</v>
      </c>
      <c r="H88" s="1" t="s">
        <v>24</v>
      </c>
    </row>
    <row r="89" spans="1:8" ht="26.1" customHeight="1" x14ac:dyDescent="0.25">
      <c r="A89" s="1">
        <v>4</v>
      </c>
      <c r="B89" s="1">
        <v>92109</v>
      </c>
      <c r="C89" s="1" t="s">
        <v>138</v>
      </c>
      <c r="D89" s="54"/>
      <c r="E89" s="20">
        <v>1200</v>
      </c>
      <c r="F89" s="20"/>
      <c r="G89" s="20">
        <f t="shared" si="26"/>
        <v>1200</v>
      </c>
      <c r="H89" s="1" t="s">
        <v>14</v>
      </c>
    </row>
    <row r="90" spans="1:8" ht="26.1" customHeight="1" x14ac:dyDescent="0.25">
      <c r="A90" s="55" t="s">
        <v>5</v>
      </c>
      <c r="B90" s="56"/>
      <c r="C90" s="56"/>
      <c r="D90" s="57"/>
      <c r="E90" s="34">
        <f>SUM(E86:E89)</f>
        <v>12032.279999999999</v>
      </c>
      <c r="F90" s="34">
        <f t="shared" ref="F90:G90" si="27">SUM(F86:F89)</f>
        <v>0</v>
      </c>
      <c r="G90" s="34">
        <f t="shared" si="27"/>
        <v>12032.279999999999</v>
      </c>
      <c r="H90" s="1"/>
    </row>
    <row r="91" spans="1:8" ht="26.1" customHeight="1" x14ac:dyDescent="0.25">
      <c r="A91" s="58" t="s">
        <v>107</v>
      </c>
      <c r="B91" s="58"/>
      <c r="C91" s="58"/>
      <c r="D91" s="58"/>
      <c r="E91" s="58"/>
      <c r="F91" s="58"/>
      <c r="G91" s="58"/>
      <c r="H91" s="58"/>
    </row>
    <row r="92" spans="1:8" ht="26.1" customHeight="1" x14ac:dyDescent="0.25">
      <c r="A92" s="2" t="s">
        <v>0</v>
      </c>
      <c r="B92" s="2" t="s">
        <v>1</v>
      </c>
      <c r="C92" s="2" t="s">
        <v>2</v>
      </c>
      <c r="D92" s="2" t="s">
        <v>8</v>
      </c>
      <c r="E92" s="19" t="s">
        <v>3</v>
      </c>
      <c r="F92" s="19" t="s">
        <v>134</v>
      </c>
      <c r="G92" s="19" t="s">
        <v>135</v>
      </c>
      <c r="H92" s="2" t="s">
        <v>4</v>
      </c>
    </row>
    <row r="93" spans="1:8" ht="26.1" customHeight="1" x14ac:dyDescent="0.25">
      <c r="A93" s="1">
        <v>1</v>
      </c>
      <c r="B93" s="1">
        <v>90004</v>
      </c>
      <c r="C93" s="1" t="s">
        <v>138</v>
      </c>
      <c r="D93" s="1" t="s">
        <v>72</v>
      </c>
      <c r="E93" s="20">
        <v>1000</v>
      </c>
      <c r="F93" s="20"/>
      <c r="G93" s="20">
        <f t="shared" ref="G93:G98" si="28">SUM(E93:F93)</f>
        <v>1000</v>
      </c>
      <c r="H93" s="1" t="s">
        <v>29</v>
      </c>
    </row>
    <row r="94" spans="1:8" ht="63.75" customHeight="1" x14ac:dyDescent="0.25">
      <c r="A94" s="1">
        <v>2</v>
      </c>
      <c r="B94" s="1">
        <v>92109</v>
      </c>
      <c r="C94" s="1" t="s">
        <v>138</v>
      </c>
      <c r="D94" s="52" t="s">
        <v>73</v>
      </c>
      <c r="E94" s="20">
        <v>3424</v>
      </c>
      <c r="F94" s="20"/>
      <c r="G94" s="20">
        <f t="shared" si="28"/>
        <v>3424</v>
      </c>
      <c r="H94" s="1" t="s">
        <v>30</v>
      </c>
    </row>
    <row r="95" spans="1:8" ht="26.1" customHeight="1" x14ac:dyDescent="0.25">
      <c r="A95" s="1">
        <v>3</v>
      </c>
      <c r="B95" s="1">
        <v>92109</v>
      </c>
      <c r="C95" s="1" t="s">
        <v>139</v>
      </c>
      <c r="D95" s="53"/>
      <c r="E95" s="20">
        <v>4500</v>
      </c>
      <c r="F95" s="20"/>
      <c r="G95" s="20">
        <v>4500</v>
      </c>
      <c r="H95" s="1" t="s">
        <v>52</v>
      </c>
    </row>
    <row r="96" spans="1:8" ht="26.1" customHeight="1" x14ac:dyDescent="0.25">
      <c r="A96" s="1">
        <v>4</v>
      </c>
      <c r="B96" s="1">
        <v>92109</v>
      </c>
      <c r="C96" s="1" t="s">
        <v>138</v>
      </c>
      <c r="D96" s="53"/>
      <c r="E96" s="20">
        <v>1200</v>
      </c>
      <c r="F96" s="20"/>
      <c r="G96" s="20">
        <v>1200</v>
      </c>
      <c r="H96" s="1" t="s">
        <v>14</v>
      </c>
    </row>
    <row r="97" spans="1:8" ht="26.1" customHeight="1" x14ac:dyDescent="0.25">
      <c r="A97" s="1">
        <v>5</v>
      </c>
      <c r="B97" s="1">
        <v>92109</v>
      </c>
      <c r="C97" s="1" t="s">
        <v>139</v>
      </c>
      <c r="D97" s="54"/>
      <c r="E97" s="20">
        <v>500</v>
      </c>
      <c r="F97" s="20"/>
      <c r="G97" s="20">
        <f t="shared" si="28"/>
        <v>500</v>
      </c>
      <c r="H97" s="1" t="s">
        <v>14</v>
      </c>
    </row>
    <row r="98" spans="1:8" ht="26.1" customHeight="1" x14ac:dyDescent="0.25">
      <c r="A98" s="1">
        <v>6</v>
      </c>
      <c r="B98" s="1">
        <v>92195</v>
      </c>
      <c r="C98" s="1" t="s">
        <v>138</v>
      </c>
      <c r="D98" s="1" t="s">
        <v>75</v>
      </c>
      <c r="E98" s="20">
        <v>6400</v>
      </c>
      <c r="F98" s="20"/>
      <c r="G98" s="20">
        <f t="shared" si="28"/>
        <v>6400</v>
      </c>
      <c r="H98" s="1" t="s">
        <v>25</v>
      </c>
    </row>
    <row r="99" spans="1:8" ht="26.1" customHeight="1" x14ac:dyDescent="0.25">
      <c r="A99" s="55" t="s">
        <v>5</v>
      </c>
      <c r="B99" s="56"/>
      <c r="C99" s="56"/>
      <c r="D99" s="57"/>
      <c r="E99" s="34">
        <f>SUM(E93:E98)</f>
        <v>17024</v>
      </c>
      <c r="F99" s="34">
        <f>SUM(F93:F98)</f>
        <v>0</v>
      </c>
      <c r="G99" s="34">
        <f>SUM(G93:G98)</f>
        <v>17024</v>
      </c>
      <c r="H99" s="1"/>
    </row>
    <row r="100" spans="1:8" s="3" customFormat="1" ht="26.1" customHeight="1" x14ac:dyDescent="0.25">
      <c r="A100" s="58" t="s">
        <v>108</v>
      </c>
      <c r="B100" s="58"/>
      <c r="C100" s="58"/>
      <c r="D100" s="58"/>
      <c r="E100" s="58"/>
      <c r="F100" s="58"/>
      <c r="G100" s="58"/>
      <c r="H100" s="58"/>
    </row>
    <row r="101" spans="1:8" ht="26.1" customHeight="1" x14ac:dyDescent="0.25">
      <c r="A101" s="2" t="s">
        <v>0</v>
      </c>
      <c r="B101" s="2" t="s">
        <v>1</v>
      </c>
      <c r="C101" s="2" t="s">
        <v>2</v>
      </c>
      <c r="D101" s="2" t="s">
        <v>8</v>
      </c>
      <c r="E101" s="19" t="s">
        <v>3</v>
      </c>
      <c r="F101" s="19" t="s">
        <v>134</v>
      </c>
      <c r="G101" s="19" t="s">
        <v>135</v>
      </c>
      <c r="H101" s="2" t="s">
        <v>4</v>
      </c>
    </row>
    <row r="102" spans="1:8" ht="26.1" customHeight="1" x14ac:dyDescent="0.25">
      <c r="A102" s="1">
        <v>1</v>
      </c>
      <c r="B102" s="1">
        <v>60016</v>
      </c>
      <c r="C102" s="1" t="s">
        <v>138</v>
      </c>
      <c r="D102" s="48" t="s">
        <v>67</v>
      </c>
      <c r="E102" s="20">
        <v>21468.959999999999</v>
      </c>
      <c r="F102" s="20"/>
      <c r="G102" s="20">
        <f t="shared" ref="G102:G108" si="29">SUM(E102:F102)</f>
        <v>21468.959999999999</v>
      </c>
      <c r="H102" s="1" t="s">
        <v>26</v>
      </c>
    </row>
    <row r="103" spans="1:8" ht="26.1" customHeight="1" x14ac:dyDescent="0.25">
      <c r="A103" s="1">
        <v>2</v>
      </c>
      <c r="B103" s="1">
        <v>90004</v>
      </c>
      <c r="C103" s="1" t="s">
        <v>138</v>
      </c>
      <c r="D103" s="1" t="s">
        <v>72</v>
      </c>
      <c r="E103" s="20">
        <v>300</v>
      </c>
      <c r="F103" s="20"/>
      <c r="G103" s="20">
        <f t="shared" si="29"/>
        <v>300</v>
      </c>
      <c r="H103" s="1" t="s">
        <v>10</v>
      </c>
    </row>
    <row r="104" spans="1:8" ht="26.1" customHeight="1" x14ac:dyDescent="0.25">
      <c r="A104" s="1">
        <v>3</v>
      </c>
      <c r="B104" s="1">
        <v>90004</v>
      </c>
      <c r="C104" s="1" t="s">
        <v>139</v>
      </c>
      <c r="D104" s="1" t="s">
        <v>72</v>
      </c>
      <c r="E104" s="20">
        <v>1000</v>
      </c>
      <c r="F104" s="20"/>
      <c r="G104" s="20">
        <f t="shared" ref="G104" si="30">SUM(E104:F104)</f>
        <v>1000</v>
      </c>
      <c r="H104" s="1" t="s">
        <v>136</v>
      </c>
    </row>
    <row r="105" spans="1:8" ht="26.1" customHeight="1" x14ac:dyDescent="0.25">
      <c r="A105" s="1">
        <v>4</v>
      </c>
      <c r="B105" s="1">
        <v>92109</v>
      </c>
      <c r="C105" s="1" t="s">
        <v>138</v>
      </c>
      <c r="D105" s="52" t="s">
        <v>73</v>
      </c>
      <c r="E105" s="20">
        <v>1700</v>
      </c>
      <c r="F105" s="20"/>
      <c r="G105" s="20">
        <f t="shared" si="29"/>
        <v>1700</v>
      </c>
      <c r="H105" s="1" t="s">
        <v>77</v>
      </c>
    </row>
    <row r="106" spans="1:8" ht="26.1" customHeight="1" x14ac:dyDescent="0.25">
      <c r="A106" s="1">
        <v>5</v>
      </c>
      <c r="B106" s="1">
        <v>92109</v>
      </c>
      <c r="C106" s="1" t="s">
        <v>138</v>
      </c>
      <c r="D106" s="53"/>
      <c r="E106" s="20">
        <v>700</v>
      </c>
      <c r="F106" s="20"/>
      <c r="G106" s="20">
        <v>700</v>
      </c>
      <c r="H106" s="1" t="s">
        <v>14</v>
      </c>
    </row>
    <row r="107" spans="1:8" ht="26.1" customHeight="1" x14ac:dyDescent="0.25">
      <c r="A107" s="1">
        <v>6</v>
      </c>
      <c r="B107" s="1">
        <v>92109</v>
      </c>
      <c r="C107" s="1" t="s">
        <v>139</v>
      </c>
      <c r="D107" s="53"/>
      <c r="E107" s="20">
        <v>0</v>
      </c>
      <c r="F107" s="20"/>
      <c r="G107" s="20">
        <f t="shared" si="29"/>
        <v>0</v>
      </c>
      <c r="H107" s="1" t="s">
        <v>14</v>
      </c>
    </row>
    <row r="108" spans="1:8" ht="26.1" customHeight="1" x14ac:dyDescent="0.25">
      <c r="A108" s="1">
        <v>7</v>
      </c>
      <c r="B108" s="1">
        <v>92109</v>
      </c>
      <c r="C108" s="1" t="s">
        <v>139</v>
      </c>
      <c r="D108" s="54"/>
      <c r="E108" s="20">
        <v>800</v>
      </c>
      <c r="F108" s="20"/>
      <c r="G108" s="20">
        <f t="shared" si="29"/>
        <v>800</v>
      </c>
      <c r="H108" s="1" t="s">
        <v>14</v>
      </c>
    </row>
    <row r="109" spans="1:8" ht="26.1" customHeight="1" x14ac:dyDescent="0.25">
      <c r="A109" s="55" t="s">
        <v>5</v>
      </c>
      <c r="B109" s="56"/>
      <c r="C109" s="56"/>
      <c r="D109" s="57"/>
      <c r="E109" s="34">
        <f>SUM(E102:E108)</f>
        <v>25968.959999999999</v>
      </c>
      <c r="F109" s="34">
        <f>SUM(F102:F108)</f>
        <v>0</v>
      </c>
      <c r="G109" s="34">
        <f>SUM(G102:G108)</f>
        <v>25968.959999999999</v>
      </c>
      <c r="H109" s="1"/>
    </row>
    <row r="110" spans="1:8" s="3" customFormat="1" ht="26.1" customHeight="1" x14ac:dyDescent="0.25">
      <c r="A110" s="58" t="s">
        <v>109</v>
      </c>
      <c r="B110" s="58"/>
      <c r="C110" s="58"/>
      <c r="D110" s="58"/>
      <c r="E110" s="58"/>
      <c r="F110" s="58"/>
      <c r="G110" s="58"/>
      <c r="H110" s="58"/>
    </row>
    <row r="111" spans="1:8" ht="26.1" customHeight="1" x14ac:dyDescent="0.25">
      <c r="A111" s="2" t="s">
        <v>0</v>
      </c>
      <c r="B111" s="2" t="s">
        <v>1</v>
      </c>
      <c r="C111" s="2" t="s">
        <v>2</v>
      </c>
      <c r="D111" s="2" t="s">
        <v>8</v>
      </c>
      <c r="E111" s="19" t="s">
        <v>3</v>
      </c>
      <c r="F111" s="19" t="s">
        <v>134</v>
      </c>
      <c r="G111" s="19" t="s">
        <v>135</v>
      </c>
      <c r="H111" s="2" t="s">
        <v>4</v>
      </c>
    </row>
    <row r="112" spans="1:8" ht="26.1" customHeight="1" x14ac:dyDescent="0.25">
      <c r="A112" s="1">
        <v>1</v>
      </c>
      <c r="B112" s="1">
        <v>60016</v>
      </c>
      <c r="C112" s="1" t="s">
        <v>138</v>
      </c>
      <c r="D112" s="1" t="s">
        <v>67</v>
      </c>
      <c r="E112" s="20">
        <v>3369.33</v>
      </c>
      <c r="F112" s="20"/>
      <c r="G112" s="20">
        <f t="shared" ref="G112:G114" si="31">SUM(E112:F112)</f>
        <v>3369.33</v>
      </c>
      <c r="H112" s="1" t="s">
        <v>27</v>
      </c>
    </row>
    <row r="113" spans="1:8" ht="26.1" customHeight="1" x14ac:dyDescent="0.25">
      <c r="A113" s="1">
        <v>2</v>
      </c>
      <c r="B113" s="1">
        <v>75412</v>
      </c>
      <c r="C113" s="1" t="s">
        <v>138</v>
      </c>
      <c r="D113" s="1" t="s">
        <v>74</v>
      </c>
      <c r="E113" s="20">
        <v>3000</v>
      </c>
      <c r="F113" s="20"/>
      <c r="G113" s="20">
        <f t="shared" si="31"/>
        <v>3000</v>
      </c>
      <c r="H113" s="1" t="s">
        <v>28</v>
      </c>
    </row>
    <row r="114" spans="1:8" ht="26.1" customHeight="1" x14ac:dyDescent="0.25">
      <c r="A114" s="1">
        <v>3</v>
      </c>
      <c r="B114" s="1">
        <v>92109</v>
      </c>
      <c r="C114" s="1" t="s">
        <v>138</v>
      </c>
      <c r="D114" s="1" t="s">
        <v>73</v>
      </c>
      <c r="E114" s="20">
        <v>700</v>
      </c>
      <c r="F114" s="20"/>
      <c r="G114" s="20">
        <f t="shared" si="31"/>
        <v>700</v>
      </c>
      <c r="H114" s="1" t="s">
        <v>14</v>
      </c>
    </row>
    <row r="115" spans="1:8" ht="26.1" customHeight="1" x14ac:dyDescent="0.25">
      <c r="A115" s="55" t="s">
        <v>5</v>
      </c>
      <c r="B115" s="56"/>
      <c r="C115" s="56"/>
      <c r="D115" s="57"/>
      <c r="E115" s="34">
        <f>SUM(E112:E114)</f>
        <v>7069.33</v>
      </c>
      <c r="F115" s="34">
        <f t="shared" ref="F115:G115" si="32">SUM(F112:F114)</f>
        <v>0</v>
      </c>
      <c r="G115" s="34">
        <f t="shared" si="32"/>
        <v>7069.33</v>
      </c>
      <c r="H115" s="1"/>
    </row>
    <row r="116" spans="1:8" s="3" customFormat="1" ht="26.1" customHeight="1" x14ac:dyDescent="0.25">
      <c r="A116" s="58" t="s">
        <v>110</v>
      </c>
      <c r="B116" s="58"/>
      <c r="C116" s="58"/>
      <c r="D116" s="58"/>
      <c r="E116" s="58"/>
      <c r="F116" s="58"/>
      <c r="G116" s="58"/>
      <c r="H116" s="58"/>
    </row>
    <row r="117" spans="1:8" ht="26.1" customHeight="1" x14ac:dyDescent="0.25">
      <c r="A117" s="2" t="s">
        <v>0</v>
      </c>
      <c r="B117" s="2" t="s">
        <v>1</v>
      </c>
      <c r="C117" s="2" t="s">
        <v>2</v>
      </c>
      <c r="D117" s="2" t="s">
        <v>8</v>
      </c>
      <c r="E117" s="19" t="s">
        <v>3</v>
      </c>
      <c r="F117" s="19" t="s">
        <v>134</v>
      </c>
      <c r="G117" s="19" t="s">
        <v>135</v>
      </c>
      <c r="H117" s="2" t="s">
        <v>4</v>
      </c>
    </row>
    <row r="118" spans="1:8" ht="26.1" customHeight="1" x14ac:dyDescent="0.25">
      <c r="A118" s="1">
        <v>1</v>
      </c>
      <c r="B118" s="1">
        <v>60016</v>
      </c>
      <c r="C118" s="1" t="s">
        <v>141</v>
      </c>
      <c r="D118" s="1" t="s">
        <v>67</v>
      </c>
      <c r="E118" s="20">
        <v>6000</v>
      </c>
      <c r="F118" s="20"/>
      <c r="G118" s="20">
        <f t="shared" ref="G118:G122" si="33">SUM(E118:F118)</f>
        <v>6000</v>
      </c>
      <c r="H118" s="1" t="s">
        <v>68</v>
      </c>
    </row>
    <row r="119" spans="1:8" ht="26.1" customHeight="1" x14ac:dyDescent="0.25">
      <c r="A119" s="1">
        <v>2</v>
      </c>
      <c r="B119" s="1">
        <v>90004</v>
      </c>
      <c r="C119" s="1" t="s">
        <v>138</v>
      </c>
      <c r="D119" s="1" t="s">
        <v>72</v>
      </c>
      <c r="E119" s="20">
        <v>100</v>
      </c>
      <c r="F119" s="20"/>
      <c r="G119" s="20">
        <f t="shared" si="33"/>
        <v>100</v>
      </c>
      <c r="H119" s="1" t="s">
        <v>10</v>
      </c>
    </row>
    <row r="120" spans="1:8" ht="26.1" customHeight="1" x14ac:dyDescent="0.25">
      <c r="A120" s="1">
        <v>3</v>
      </c>
      <c r="B120" s="1">
        <v>92109</v>
      </c>
      <c r="C120" s="1" t="s">
        <v>138</v>
      </c>
      <c r="D120" s="52" t="s">
        <v>73</v>
      </c>
      <c r="E120" s="20">
        <v>1000</v>
      </c>
      <c r="F120" s="20"/>
      <c r="G120" s="20">
        <f t="shared" si="33"/>
        <v>1000</v>
      </c>
      <c r="H120" s="1" t="s">
        <v>69</v>
      </c>
    </row>
    <row r="121" spans="1:8" ht="26.1" customHeight="1" x14ac:dyDescent="0.25">
      <c r="A121" s="1">
        <v>4</v>
      </c>
      <c r="B121" s="1">
        <v>92109</v>
      </c>
      <c r="C121" s="1" t="s">
        <v>138</v>
      </c>
      <c r="D121" s="54"/>
      <c r="E121" s="20">
        <v>1000</v>
      </c>
      <c r="F121" s="20"/>
      <c r="G121" s="20">
        <f t="shared" si="33"/>
        <v>1000</v>
      </c>
      <c r="H121" s="1" t="s">
        <v>14</v>
      </c>
    </row>
    <row r="122" spans="1:8" ht="26.1" customHeight="1" x14ac:dyDescent="0.25">
      <c r="A122" s="1">
        <v>5</v>
      </c>
      <c r="B122" s="1">
        <v>92605</v>
      </c>
      <c r="C122" s="1" t="s">
        <v>139</v>
      </c>
      <c r="D122" s="1" t="s">
        <v>76</v>
      </c>
      <c r="E122" s="20">
        <v>4163.12</v>
      </c>
      <c r="F122" s="20"/>
      <c r="G122" s="20">
        <f t="shared" si="33"/>
        <v>4163.12</v>
      </c>
      <c r="H122" s="1" t="s">
        <v>70</v>
      </c>
    </row>
    <row r="123" spans="1:8" ht="26.1" customHeight="1" x14ac:dyDescent="0.25">
      <c r="A123" s="55" t="s">
        <v>5</v>
      </c>
      <c r="B123" s="56"/>
      <c r="C123" s="56"/>
      <c r="D123" s="57"/>
      <c r="E123" s="34">
        <f>SUM(E118:E122)</f>
        <v>12263.119999999999</v>
      </c>
      <c r="F123" s="34">
        <f t="shared" ref="F123:G123" si="34">SUM(F118:F122)</f>
        <v>0</v>
      </c>
      <c r="G123" s="34">
        <f t="shared" si="34"/>
        <v>12263.119999999999</v>
      </c>
      <c r="H123" s="1"/>
    </row>
    <row r="124" spans="1:8" s="3" customFormat="1" ht="26.1" customHeight="1" x14ac:dyDescent="0.25">
      <c r="A124" s="58" t="s">
        <v>111</v>
      </c>
      <c r="B124" s="58"/>
      <c r="C124" s="58"/>
      <c r="D124" s="58"/>
      <c r="E124" s="58"/>
      <c r="F124" s="58"/>
      <c r="G124" s="58"/>
      <c r="H124" s="58"/>
    </row>
    <row r="125" spans="1:8" ht="26.1" customHeight="1" x14ac:dyDescent="0.25">
      <c r="A125" s="2" t="s">
        <v>0</v>
      </c>
      <c r="B125" s="2" t="s">
        <v>1</v>
      </c>
      <c r="C125" s="2" t="s">
        <v>2</v>
      </c>
      <c r="D125" s="2" t="s">
        <v>8</v>
      </c>
      <c r="E125" s="19" t="s">
        <v>3</v>
      </c>
      <c r="F125" s="19" t="s">
        <v>134</v>
      </c>
      <c r="G125" s="19" t="s">
        <v>135</v>
      </c>
      <c r="H125" s="2" t="s">
        <v>4</v>
      </c>
    </row>
    <row r="126" spans="1:8" ht="26.1" customHeight="1" x14ac:dyDescent="0.25">
      <c r="A126" s="1">
        <v>1</v>
      </c>
      <c r="B126" s="1">
        <v>90004</v>
      </c>
      <c r="C126" s="1" t="s">
        <v>138</v>
      </c>
      <c r="D126" s="1" t="s">
        <v>72</v>
      </c>
      <c r="E126" s="20">
        <v>3000</v>
      </c>
      <c r="F126" s="20"/>
      <c r="G126" s="20">
        <f t="shared" ref="G126:G130" si="35">SUM(E126:F126)</f>
        <v>3000</v>
      </c>
      <c r="H126" s="1" t="s">
        <v>6</v>
      </c>
    </row>
    <row r="127" spans="1:8" ht="26.1" customHeight="1" x14ac:dyDescent="0.25">
      <c r="A127" s="1">
        <v>2</v>
      </c>
      <c r="B127" s="1">
        <v>92109</v>
      </c>
      <c r="C127" s="1" t="s">
        <v>138</v>
      </c>
      <c r="D127" s="52" t="s">
        <v>73</v>
      </c>
      <c r="E127" s="20">
        <v>5000</v>
      </c>
      <c r="F127" s="20"/>
      <c r="G127" s="20">
        <f t="shared" si="35"/>
        <v>5000</v>
      </c>
      <c r="H127" s="1" t="s">
        <v>31</v>
      </c>
    </row>
    <row r="128" spans="1:8" ht="26.1" customHeight="1" x14ac:dyDescent="0.25">
      <c r="A128" s="1">
        <v>3</v>
      </c>
      <c r="B128" s="1">
        <v>92109</v>
      </c>
      <c r="C128" s="1" t="s">
        <v>138</v>
      </c>
      <c r="D128" s="53"/>
      <c r="E128" s="20">
        <v>1500</v>
      </c>
      <c r="F128" s="20"/>
      <c r="G128" s="20">
        <f t="shared" si="35"/>
        <v>1500</v>
      </c>
      <c r="H128" s="1" t="s">
        <v>14</v>
      </c>
    </row>
    <row r="129" spans="1:8" ht="26.1" customHeight="1" x14ac:dyDescent="0.25">
      <c r="A129" s="1">
        <v>4</v>
      </c>
      <c r="B129" s="1">
        <v>92109</v>
      </c>
      <c r="C129" s="1" t="s">
        <v>139</v>
      </c>
      <c r="D129" s="54"/>
      <c r="E129" s="20">
        <v>1000</v>
      </c>
      <c r="F129" s="20"/>
      <c r="G129" s="20">
        <f t="shared" si="35"/>
        <v>1000</v>
      </c>
      <c r="H129" s="1" t="s">
        <v>14</v>
      </c>
    </row>
    <row r="130" spans="1:8" ht="26.1" customHeight="1" x14ac:dyDescent="0.25">
      <c r="A130" s="1">
        <v>5</v>
      </c>
      <c r="B130" s="1">
        <v>92605</v>
      </c>
      <c r="C130" s="1" t="s">
        <v>139</v>
      </c>
      <c r="D130" s="1" t="s">
        <v>76</v>
      </c>
      <c r="E130" s="20">
        <v>8255.36</v>
      </c>
      <c r="F130" s="20"/>
      <c r="G130" s="20">
        <f t="shared" si="35"/>
        <v>8255.36</v>
      </c>
      <c r="H130" s="1" t="s">
        <v>32</v>
      </c>
    </row>
    <row r="131" spans="1:8" ht="26.1" customHeight="1" x14ac:dyDescent="0.25">
      <c r="A131" s="55" t="s">
        <v>5</v>
      </c>
      <c r="B131" s="56"/>
      <c r="C131" s="56"/>
      <c r="D131" s="57"/>
      <c r="E131" s="34">
        <f>SUM(E126:E130)</f>
        <v>18755.36</v>
      </c>
      <c r="F131" s="34">
        <f t="shared" ref="F131:G131" si="36">SUM(F126:F130)</f>
        <v>0</v>
      </c>
      <c r="G131" s="34">
        <f t="shared" si="36"/>
        <v>18755.36</v>
      </c>
      <c r="H131" s="1"/>
    </row>
    <row r="132" spans="1:8" s="3" customFormat="1" ht="26.1" customHeight="1" x14ac:dyDescent="0.25">
      <c r="A132" s="58" t="s">
        <v>112</v>
      </c>
      <c r="B132" s="58"/>
      <c r="C132" s="58"/>
      <c r="D132" s="58"/>
      <c r="E132" s="58"/>
      <c r="F132" s="58"/>
      <c r="G132" s="58"/>
      <c r="H132" s="58"/>
    </row>
    <row r="133" spans="1:8" ht="26.1" customHeight="1" x14ac:dyDescent="0.25">
      <c r="A133" s="2" t="s">
        <v>0</v>
      </c>
      <c r="B133" s="2" t="s">
        <v>1</v>
      </c>
      <c r="C133" s="2" t="s">
        <v>2</v>
      </c>
      <c r="D133" s="2" t="s">
        <v>8</v>
      </c>
      <c r="E133" s="19" t="s">
        <v>3</v>
      </c>
      <c r="F133" s="19" t="s">
        <v>134</v>
      </c>
      <c r="G133" s="19" t="s">
        <v>135</v>
      </c>
      <c r="H133" s="2" t="s">
        <v>4</v>
      </c>
    </row>
    <row r="134" spans="1:8" ht="26.1" customHeight="1" x14ac:dyDescent="0.25">
      <c r="A134" s="1">
        <v>1</v>
      </c>
      <c r="B134" s="1">
        <v>60016</v>
      </c>
      <c r="C134" s="1" t="s">
        <v>139</v>
      </c>
      <c r="D134" s="1" t="s">
        <v>67</v>
      </c>
      <c r="E134" s="20">
        <v>10000</v>
      </c>
      <c r="F134" s="20"/>
      <c r="G134" s="20">
        <f t="shared" ref="G134:G140" si="37">SUM(E134:F134)</f>
        <v>10000</v>
      </c>
      <c r="H134" s="1" t="s">
        <v>92</v>
      </c>
    </row>
    <row r="135" spans="1:8" ht="26.1" customHeight="1" x14ac:dyDescent="0.25">
      <c r="A135" s="1">
        <v>2</v>
      </c>
      <c r="B135" s="1">
        <v>90004</v>
      </c>
      <c r="C135" s="1" t="s">
        <v>138</v>
      </c>
      <c r="D135" s="1" t="s">
        <v>72</v>
      </c>
      <c r="E135" s="20">
        <v>2000</v>
      </c>
      <c r="F135" s="20"/>
      <c r="G135" s="20">
        <f t="shared" si="37"/>
        <v>2000</v>
      </c>
      <c r="H135" s="1" t="s">
        <v>10</v>
      </c>
    </row>
    <row r="136" spans="1:8" ht="26.1" customHeight="1" x14ac:dyDescent="0.25">
      <c r="A136" s="1">
        <v>3</v>
      </c>
      <c r="B136" s="1">
        <v>92109</v>
      </c>
      <c r="C136" s="1" t="s">
        <v>143</v>
      </c>
      <c r="D136" s="52" t="s">
        <v>73</v>
      </c>
      <c r="E136" s="20">
        <v>350</v>
      </c>
      <c r="F136" s="20"/>
      <c r="G136" s="20">
        <v>350</v>
      </c>
      <c r="H136" s="1" t="s">
        <v>52</v>
      </c>
    </row>
    <row r="137" spans="1:8" ht="50.25" customHeight="1" x14ac:dyDescent="0.25">
      <c r="A137" s="1">
        <v>4</v>
      </c>
      <c r="B137" s="1">
        <v>92109</v>
      </c>
      <c r="C137" s="1" t="s">
        <v>138</v>
      </c>
      <c r="D137" s="71"/>
      <c r="E137" s="20">
        <f>11238.12/2</f>
        <v>5619.06</v>
      </c>
      <c r="F137" s="20"/>
      <c r="G137" s="20">
        <f t="shared" si="37"/>
        <v>5619.06</v>
      </c>
      <c r="H137" s="1" t="s">
        <v>89</v>
      </c>
    </row>
    <row r="138" spans="1:8" ht="45" customHeight="1" x14ac:dyDescent="0.25">
      <c r="A138" s="1">
        <v>5</v>
      </c>
      <c r="B138" s="1">
        <v>92109</v>
      </c>
      <c r="C138" s="1" t="s">
        <v>139</v>
      </c>
      <c r="D138" s="71"/>
      <c r="E138" s="20">
        <v>5269</v>
      </c>
      <c r="F138" s="20"/>
      <c r="G138" s="20">
        <f t="shared" si="37"/>
        <v>5269</v>
      </c>
      <c r="H138" s="1" t="s">
        <v>89</v>
      </c>
    </row>
    <row r="139" spans="1:8" ht="26.1" customHeight="1" x14ac:dyDescent="0.25">
      <c r="A139" s="1">
        <v>6</v>
      </c>
      <c r="B139" s="1">
        <v>92109</v>
      </c>
      <c r="C139" s="1" t="s">
        <v>138</v>
      </c>
      <c r="D139" s="71"/>
      <c r="E139" s="20">
        <v>1500</v>
      </c>
      <c r="F139" s="20"/>
      <c r="G139" s="20">
        <f t="shared" si="37"/>
        <v>1500</v>
      </c>
      <c r="H139" s="1" t="s">
        <v>14</v>
      </c>
    </row>
    <row r="140" spans="1:8" ht="26.1" customHeight="1" x14ac:dyDescent="0.25">
      <c r="A140" s="1">
        <v>7</v>
      </c>
      <c r="B140" s="1">
        <v>92109</v>
      </c>
      <c r="C140" s="1" t="s">
        <v>139</v>
      </c>
      <c r="D140" s="61"/>
      <c r="E140" s="20">
        <v>1000</v>
      </c>
      <c r="F140" s="20"/>
      <c r="G140" s="20">
        <f t="shared" si="37"/>
        <v>1000</v>
      </c>
      <c r="H140" s="1" t="s">
        <v>14</v>
      </c>
    </row>
    <row r="141" spans="1:8" ht="26.1" customHeight="1" x14ac:dyDescent="0.25">
      <c r="A141" s="55" t="s">
        <v>5</v>
      </c>
      <c r="B141" s="56"/>
      <c r="C141" s="56"/>
      <c r="D141" s="57"/>
      <c r="E141" s="34">
        <f>SUM(E134:E140)</f>
        <v>25738.06</v>
      </c>
      <c r="F141" s="34">
        <f t="shared" ref="F141:G141" si="38">SUM(F134:F140)</f>
        <v>0</v>
      </c>
      <c r="G141" s="34">
        <f t="shared" si="38"/>
        <v>25738.06</v>
      </c>
      <c r="H141" s="1"/>
    </row>
    <row r="142" spans="1:8" s="3" customFormat="1" ht="26.1" customHeight="1" x14ac:dyDescent="0.25">
      <c r="A142" s="58" t="s">
        <v>113</v>
      </c>
      <c r="B142" s="58"/>
      <c r="C142" s="58"/>
      <c r="D142" s="58"/>
      <c r="E142" s="58"/>
      <c r="F142" s="58"/>
      <c r="G142" s="58"/>
      <c r="H142" s="58"/>
    </row>
    <row r="143" spans="1:8" ht="26.1" customHeight="1" x14ac:dyDescent="0.25">
      <c r="A143" s="2" t="s">
        <v>0</v>
      </c>
      <c r="B143" s="2" t="s">
        <v>1</v>
      </c>
      <c r="C143" s="2" t="s">
        <v>2</v>
      </c>
      <c r="D143" s="2" t="s">
        <v>8</v>
      </c>
      <c r="E143" s="19" t="s">
        <v>3</v>
      </c>
      <c r="F143" s="19" t="s">
        <v>134</v>
      </c>
      <c r="G143" s="19" t="s">
        <v>135</v>
      </c>
      <c r="H143" s="2" t="s">
        <v>4</v>
      </c>
    </row>
    <row r="144" spans="1:8" ht="26.1" customHeight="1" x14ac:dyDescent="0.25">
      <c r="A144" s="1">
        <v>1</v>
      </c>
      <c r="B144" s="1">
        <v>60016</v>
      </c>
      <c r="C144" s="1" t="s">
        <v>138</v>
      </c>
      <c r="D144" s="52" t="s">
        <v>67</v>
      </c>
      <c r="E144" s="20">
        <v>0</v>
      </c>
      <c r="F144" s="20"/>
      <c r="G144" s="20">
        <f t="shared" ref="G144:G151" si="39">SUM(E144:F144)</f>
        <v>0</v>
      </c>
      <c r="H144" s="1" t="s">
        <v>33</v>
      </c>
    </row>
    <row r="145" spans="1:8" ht="26.1" customHeight="1" x14ac:dyDescent="0.25">
      <c r="A145" s="1">
        <v>2</v>
      </c>
      <c r="B145" s="1">
        <v>60016</v>
      </c>
      <c r="C145" s="1" t="s">
        <v>139</v>
      </c>
      <c r="D145" s="61"/>
      <c r="E145" s="20">
        <v>7901</v>
      </c>
      <c r="F145" s="20"/>
      <c r="G145" s="20">
        <f t="shared" si="39"/>
        <v>7901</v>
      </c>
      <c r="H145" s="1" t="s">
        <v>148</v>
      </c>
    </row>
    <row r="146" spans="1:8" ht="50.25" customHeight="1" x14ac:dyDescent="0.25">
      <c r="A146" s="1">
        <v>2</v>
      </c>
      <c r="B146" s="1">
        <v>90004</v>
      </c>
      <c r="C146" s="1" t="s">
        <v>143</v>
      </c>
      <c r="D146" s="52" t="s">
        <v>72</v>
      </c>
      <c r="E146" s="20">
        <v>1000</v>
      </c>
      <c r="F146" s="20"/>
      <c r="G146" s="20">
        <f t="shared" si="39"/>
        <v>1000</v>
      </c>
      <c r="H146" s="1" t="s">
        <v>34</v>
      </c>
    </row>
    <row r="147" spans="1:8" ht="26.1" customHeight="1" x14ac:dyDescent="0.25">
      <c r="A147" s="1">
        <v>3</v>
      </c>
      <c r="B147" s="1">
        <v>90004</v>
      </c>
      <c r="C147" s="1" t="s">
        <v>138</v>
      </c>
      <c r="D147" s="53"/>
      <c r="E147" s="20">
        <v>3000</v>
      </c>
      <c r="F147" s="20"/>
      <c r="G147" s="20">
        <f t="shared" si="39"/>
        <v>3000</v>
      </c>
      <c r="H147" s="1" t="s">
        <v>136</v>
      </c>
    </row>
    <row r="148" spans="1:8" ht="44.25" customHeight="1" x14ac:dyDescent="0.25">
      <c r="A148" s="1">
        <v>4</v>
      </c>
      <c r="B148" s="1">
        <v>90004</v>
      </c>
      <c r="C148" s="1" t="s">
        <v>139</v>
      </c>
      <c r="D148" s="54"/>
      <c r="E148" s="22">
        <v>0</v>
      </c>
      <c r="F148" s="22"/>
      <c r="G148" s="20">
        <f t="shared" si="39"/>
        <v>0</v>
      </c>
      <c r="H148" s="1" t="s">
        <v>34</v>
      </c>
    </row>
    <row r="149" spans="1:8" ht="40.5" customHeight="1" x14ac:dyDescent="0.25">
      <c r="A149" s="1">
        <v>5</v>
      </c>
      <c r="B149" s="1">
        <v>92109</v>
      </c>
      <c r="C149" s="1" t="s">
        <v>138</v>
      </c>
      <c r="D149" s="52" t="s">
        <v>73</v>
      </c>
      <c r="E149" s="20">
        <v>4000</v>
      </c>
      <c r="F149" s="20"/>
      <c r="G149" s="20">
        <f t="shared" si="39"/>
        <v>4000</v>
      </c>
      <c r="H149" s="1" t="s">
        <v>35</v>
      </c>
    </row>
    <row r="150" spans="1:8" ht="26.1" customHeight="1" x14ac:dyDescent="0.25">
      <c r="A150" s="1">
        <v>6</v>
      </c>
      <c r="B150" s="1">
        <v>92109</v>
      </c>
      <c r="C150" s="1" t="s">
        <v>138</v>
      </c>
      <c r="D150" s="53"/>
      <c r="E150" s="20">
        <v>700</v>
      </c>
      <c r="F150" s="20"/>
      <c r="G150" s="20">
        <f t="shared" si="39"/>
        <v>700</v>
      </c>
      <c r="H150" s="1" t="s">
        <v>14</v>
      </c>
    </row>
    <row r="151" spans="1:8" ht="26.1" customHeight="1" x14ac:dyDescent="0.25">
      <c r="A151" s="1">
        <v>7</v>
      </c>
      <c r="B151" s="1">
        <v>92109</v>
      </c>
      <c r="C151" s="1" t="s">
        <v>139</v>
      </c>
      <c r="D151" s="54"/>
      <c r="E151" s="20">
        <v>1000</v>
      </c>
      <c r="F151" s="20"/>
      <c r="G151" s="20">
        <f t="shared" si="39"/>
        <v>1000</v>
      </c>
      <c r="H151" s="1" t="s">
        <v>14</v>
      </c>
    </row>
    <row r="152" spans="1:8" ht="26.1" customHeight="1" x14ac:dyDescent="0.25">
      <c r="A152" s="55" t="s">
        <v>5</v>
      </c>
      <c r="B152" s="56"/>
      <c r="C152" s="56"/>
      <c r="D152" s="57"/>
      <c r="E152" s="34">
        <f>SUM(E144:E151)</f>
        <v>17601</v>
      </c>
      <c r="F152" s="34">
        <f t="shared" ref="F152:G152" si="40">SUM(F144:F151)</f>
        <v>0</v>
      </c>
      <c r="G152" s="34">
        <f t="shared" si="40"/>
        <v>17601</v>
      </c>
      <c r="H152" s="1"/>
    </row>
    <row r="153" spans="1:8" s="3" customFormat="1" ht="26.1" customHeight="1" x14ac:dyDescent="0.25">
      <c r="A153" s="58" t="s">
        <v>114</v>
      </c>
      <c r="B153" s="58"/>
      <c r="C153" s="58"/>
      <c r="D153" s="58"/>
      <c r="E153" s="58"/>
      <c r="F153" s="58"/>
      <c r="G153" s="58"/>
      <c r="H153" s="58"/>
    </row>
    <row r="154" spans="1:8" ht="26.1" customHeight="1" x14ac:dyDescent="0.25">
      <c r="A154" s="2" t="s">
        <v>0</v>
      </c>
      <c r="B154" s="2" t="s">
        <v>1</v>
      </c>
      <c r="C154" s="2" t="s">
        <v>2</v>
      </c>
      <c r="D154" s="2" t="s">
        <v>8</v>
      </c>
      <c r="E154" s="19" t="s">
        <v>3</v>
      </c>
      <c r="F154" s="19" t="s">
        <v>134</v>
      </c>
      <c r="G154" s="19" t="s">
        <v>135</v>
      </c>
      <c r="H154" s="2" t="s">
        <v>4</v>
      </c>
    </row>
    <row r="155" spans="1:8" ht="26.1" customHeight="1" x14ac:dyDescent="0.25">
      <c r="A155" s="1">
        <v>1</v>
      </c>
      <c r="B155" s="1">
        <v>90004</v>
      </c>
      <c r="C155" s="1" t="s">
        <v>138</v>
      </c>
      <c r="D155" s="1" t="s">
        <v>72</v>
      </c>
      <c r="E155" s="20">
        <v>600</v>
      </c>
      <c r="F155" s="20"/>
      <c r="G155" s="20">
        <f t="shared" ref="G155:G159" si="41">SUM(E155:F155)</f>
        <v>600</v>
      </c>
      <c r="H155" s="1" t="s">
        <v>6</v>
      </c>
    </row>
    <row r="156" spans="1:8" ht="26.1" customHeight="1" x14ac:dyDescent="0.25">
      <c r="A156" s="1">
        <v>2</v>
      </c>
      <c r="B156" s="1">
        <v>92109</v>
      </c>
      <c r="C156" s="1" t="s">
        <v>143</v>
      </c>
      <c r="D156" s="52" t="s">
        <v>73</v>
      </c>
      <c r="E156" s="20">
        <v>1100</v>
      </c>
      <c r="F156" s="20"/>
      <c r="G156" s="20">
        <f t="shared" si="41"/>
        <v>1100</v>
      </c>
      <c r="H156" s="1" t="s">
        <v>145</v>
      </c>
    </row>
    <row r="157" spans="1:8" ht="26.1" customHeight="1" x14ac:dyDescent="0.25">
      <c r="A157" s="1">
        <v>3</v>
      </c>
      <c r="B157" s="1">
        <v>92109</v>
      </c>
      <c r="C157" s="1" t="s">
        <v>138</v>
      </c>
      <c r="D157" s="71"/>
      <c r="E157" s="20">
        <v>0</v>
      </c>
      <c r="F157" s="20"/>
      <c r="G157" s="20">
        <f t="shared" si="41"/>
        <v>0</v>
      </c>
      <c r="H157" s="1" t="s">
        <v>36</v>
      </c>
    </row>
    <row r="158" spans="1:8" ht="26.1" customHeight="1" x14ac:dyDescent="0.25">
      <c r="A158" s="1">
        <v>4</v>
      </c>
      <c r="B158" s="1">
        <v>92109</v>
      </c>
      <c r="C158" s="1" t="s">
        <v>138</v>
      </c>
      <c r="D158" s="61"/>
      <c r="E158" s="20">
        <v>800</v>
      </c>
      <c r="F158" s="20"/>
      <c r="G158" s="20">
        <f t="shared" si="41"/>
        <v>800</v>
      </c>
      <c r="H158" s="1" t="s">
        <v>14</v>
      </c>
    </row>
    <row r="159" spans="1:8" ht="43.5" customHeight="1" x14ac:dyDescent="0.25">
      <c r="A159" s="1">
        <v>5</v>
      </c>
      <c r="B159" s="1">
        <v>92195</v>
      </c>
      <c r="C159" s="1" t="s">
        <v>139</v>
      </c>
      <c r="D159" s="1" t="s">
        <v>75</v>
      </c>
      <c r="E159" s="20">
        <v>5521.52</v>
      </c>
      <c r="F159" s="20"/>
      <c r="G159" s="20">
        <f t="shared" si="41"/>
        <v>5521.52</v>
      </c>
      <c r="H159" s="1" t="s">
        <v>37</v>
      </c>
    </row>
    <row r="160" spans="1:8" ht="26.1" customHeight="1" x14ac:dyDescent="0.25">
      <c r="A160" s="55" t="s">
        <v>5</v>
      </c>
      <c r="B160" s="56"/>
      <c r="C160" s="56"/>
      <c r="D160" s="57"/>
      <c r="E160" s="34">
        <f>SUM(E155:E159)</f>
        <v>8021.52</v>
      </c>
      <c r="F160" s="34">
        <f t="shared" ref="F160:G160" si="42">SUM(F155:F159)</f>
        <v>0</v>
      </c>
      <c r="G160" s="34">
        <f t="shared" si="42"/>
        <v>8021.52</v>
      </c>
      <c r="H160" s="1"/>
    </row>
    <row r="161" spans="1:8" s="3" customFormat="1" ht="26.1" customHeight="1" x14ac:dyDescent="0.25">
      <c r="A161" s="58" t="s">
        <v>115</v>
      </c>
      <c r="B161" s="58"/>
      <c r="C161" s="58"/>
      <c r="D161" s="58"/>
      <c r="E161" s="58"/>
      <c r="F161" s="58"/>
      <c r="G161" s="58"/>
      <c r="H161" s="58"/>
    </row>
    <row r="162" spans="1:8" ht="26.1" customHeight="1" x14ac:dyDescent="0.25">
      <c r="A162" s="2" t="s">
        <v>0</v>
      </c>
      <c r="B162" s="2" t="s">
        <v>1</v>
      </c>
      <c r="C162" s="2" t="s">
        <v>2</v>
      </c>
      <c r="D162" s="2" t="s">
        <v>8</v>
      </c>
      <c r="E162" s="19" t="s">
        <v>3</v>
      </c>
      <c r="F162" s="19" t="s">
        <v>134</v>
      </c>
      <c r="G162" s="19" t="s">
        <v>135</v>
      </c>
      <c r="H162" s="2" t="s">
        <v>4</v>
      </c>
    </row>
    <row r="163" spans="1:8" ht="26.1" customHeight="1" x14ac:dyDescent="0.25">
      <c r="A163" s="1">
        <v>1</v>
      </c>
      <c r="B163" s="1">
        <v>90004</v>
      </c>
      <c r="C163" s="1" t="s">
        <v>138</v>
      </c>
      <c r="D163" s="1" t="s">
        <v>72</v>
      </c>
      <c r="E163" s="20">
        <v>1200</v>
      </c>
      <c r="F163" s="20"/>
      <c r="G163" s="20">
        <f t="shared" ref="G163:G166" si="43">SUM(E163:F163)</f>
        <v>1200</v>
      </c>
      <c r="H163" s="1" t="s">
        <v>38</v>
      </c>
    </row>
    <row r="164" spans="1:8" ht="26.1" customHeight="1" x14ac:dyDescent="0.25">
      <c r="A164" s="1">
        <v>2</v>
      </c>
      <c r="B164" s="1">
        <v>92109</v>
      </c>
      <c r="C164" s="1" t="s">
        <v>138</v>
      </c>
      <c r="D164" s="1" t="s">
        <v>73</v>
      </c>
      <c r="E164" s="20">
        <v>900</v>
      </c>
      <c r="F164" s="20"/>
      <c r="G164" s="20">
        <f t="shared" si="43"/>
        <v>900</v>
      </c>
      <c r="H164" s="1" t="s">
        <v>14</v>
      </c>
    </row>
    <row r="165" spans="1:8" ht="26.1" customHeight="1" x14ac:dyDescent="0.25">
      <c r="A165" s="1">
        <v>3</v>
      </c>
      <c r="B165" s="1">
        <v>92605</v>
      </c>
      <c r="C165" s="1" t="s">
        <v>138</v>
      </c>
      <c r="D165" s="52" t="s">
        <v>76</v>
      </c>
      <c r="E165" s="20">
        <v>4280</v>
      </c>
      <c r="F165" s="20"/>
      <c r="G165" s="20">
        <f t="shared" si="43"/>
        <v>4280</v>
      </c>
      <c r="H165" s="1" t="s">
        <v>39</v>
      </c>
    </row>
    <row r="166" spans="1:8" ht="26.1" customHeight="1" x14ac:dyDescent="0.25">
      <c r="A166" s="1">
        <v>4</v>
      </c>
      <c r="B166" s="1">
        <v>92605</v>
      </c>
      <c r="C166" s="1" t="s">
        <v>139</v>
      </c>
      <c r="D166" s="54"/>
      <c r="E166" s="20">
        <v>2766.84</v>
      </c>
      <c r="F166" s="20"/>
      <c r="G166" s="20">
        <f t="shared" si="43"/>
        <v>2766.84</v>
      </c>
      <c r="H166" s="1" t="s">
        <v>40</v>
      </c>
    </row>
    <row r="167" spans="1:8" ht="26.1" customHeight="1" x14ac:dyDescent="0.25">
      <c r="A167" s="55" t="s">
        <v>5</v>
      </c>
      <c r="B167" s="56"/>
      <c r="C167" s="56"/>
      <c r="D167" s="57"/>
      <c r="E167" s="34">
        <f>SUM(E163:E166)</f>
        <v>9146.84</v>
      </c>
      <c r="F167" s="34">
        <f t="shared" ref="F167:G167" si="44">SUM(F163:F166)</f>
        <v>0</v>
      </c>
      <c r="G167" s="34">
        <f t="shared" si="44"/>
        <v>9146.84</v>
      </c>
      <c r="H167" s="1"/>
    </row>
    <row r="168" spans="1:8" ht="26.1" customHeight="1" x14ac:dyDescent="0.25">
      <c r="A168" s="58" t="s">
        <v>116</v>
      </c>
      <c r="B168" s="58"/>
      <c r="C168" s="58"/>
      <c r="D168" s="58"/>
      <c r="E168" s="58"/>
      <c r="F168" s="58"/>
      <c r="G168" s="58"/>
      <c r="H168" s="58"/>
    </row>
    <row r="169" spans="1:8" ht="26.1" customHeight="1" x14ac:dyDescent="0.25">
      <c r="A169" s="2" t="s">
        <v>0</v>
      </c>
      <c r="B169" s="2" t="s">
        <v>1</v>
      </c>
      <c r="C169" s="2" t="s">
        <v>2</v>
      </c>
      <c r="D169" s="2" t="s">
        <v>8</v>
      </c>
      <c r="E169" s="19" t="s">
        <v>3</v>
      </c>
      <c r="F169" s="19" t="s">
        <v>134</v>
      </c>
      <c r="G169" s="19" t="s">
        <v>135</v>
      </c>
      <c r="H169" s="2" t="s">
        <v>4</v>
      </c>
    </row>
    <row r="170" spans="1:8" ht="26.1" customHeight="1" x14ac:dyDescent="0.25">
      <c r="A170" s="1">
        <v>1</v>
      </c>
      <c r="B170" s="1">
        <v>90004</v>
      </c>
      <c r="C170" s="1" t="s">
        <v>138</v>
      </c>
      <c r="D170" s="52" t="s">
        <v>72</v>
      </c>
      <c r="E170" s="20">
        <v>600</v>
      </c>
      <c r="F170" s="20"/>
      <c r="G170" s="20">
        <f t="shared" ref="G170:G173" si="45">SUM(E170:F170)</f>
        <v>600</v>
      </c>
      <c r="H170" s="1" t="s">
        <v>38</v>
      </c>
    </row>
    <row r="171" spans="1:8" ht="26.1" customHeight="1" x14ac:dyDescent="0.25">
      <c r="A171" s="1">
        <v>2</v>
      </c>
      <c r="B171" s="1">
        <v>92105</v>
      </c>
      <c r="C171" s="1" t="s">
        <v>138</v>
      </c>
      <c r="D171" s="54"/>
      <c r="E171" s="20">
        <v>8491.9699999999993</v>
      </c>
      <c r="F171" s="20"/>
      <c r="G171" s="20">
        <f t="shared" si="45"/>
        <v>8491.9699999999993</v>
      </c>
      <c r="H171" s="1" t="s">
        <v>90</v>
      </c>
    </row>
    <row r="172" spans="1:8" ht="47.25" customHeight="1" x14ac:dyDescent="0.25">
      <c r="A172" s="1">
        <v>3</v>
      </c>
      <c r="B172" s="1">
        <v>92109</v>
      </c>
      <c r="C172" s="1" t="s">
        <v>138</v>
      </c>
      <c r="D172" s="52" t="s">
        <v>73</v>
      </c>
      <c r="E172" s="20">
        <v>2000</v>
      </c>
      <c r="F172" s="20"/>
      <c r="G172" s="20">
        <f t="shared" si="45"/>
        <v>2000</v>
      </c>
      <c r="H172" s="1" t="s">
        <v>41</v>
      </c>
    </row>
    <row r="173" spans="1:8" ht="26.1" customHeight="1" x14ac:dyDescent="0.25">
      <c r="A173" s="1">
        <v>4</v>
      </c>
      <c r="B173" s="1">
        <v>92109</v>
      </c>
      <c r="C173" s="1" t="s">
        <v>138</v>
      </c>
      <c r="D173" s="54"/>
      <c r="E173" s="20">
        <v>1200</v>
      </c>
      <c r="F173" s="20"/>
      <c r="G173" s="20">
        <f t="shared" si="45"/>
        <v>1200</v>
      </c>
      <c r="H173" s="1" t="s">
        <v>14</v>
      </c>
    </row>
    <row r="174" spans="1:8" ht="26.1" customHeight="1" x14ac:dyDescent="0.25">
      <c r="A174" s="55" t="s">
        <v>5</v>
      </c>
      <c r="B174" s="56"/>
      <c r="C174" s="56"/>
      <c r="D174" s="57"/>
      <c r="E174" s="34">
        <f>SUM(E170:E173)</f>
        <v>12291.97</v>
      </c>
      <c r="F174" s="34">
        <f t="shared" ref="F174:G174" si="46">SUM(F170:F173)</f>
        <v>0</v>
      </c>
      <c r="G174" s="34">
        <f t="shared" si="46"/>
        <v>12291.97</v>
      </c>
      <c r="H174" s="1"/>
    </row>
    <row r="175" spans="1:8" s="3" customFormat="1" ht="26.1" customHeight="1" x14ac:dyDescent="0.25">
      <c r="A175" s="58" t="s">
        <v>117</v>
      </c>
      <c r="B175" s="58"/>
      <c r="C175" s="58"/>
      <c r="D175" s="58"/>
      <c r="E175" s="58"/>
      <c r="F175" s="58"/>
      <c r="G175" s="58"/>
      <c r="H175" s="58"/>
    </row>
    <row r="176" spans="1:8" ht="26.1" customHeight="1" x14ac:dyDescent="0.25">
      <c r="A176" s="2" t="s">
        <v>0</v>
      </c>
      <c r="B176" s="2" t="s">
        <v>1</v>
      </c>
      <c r="C176" s="2" t="s">
        <v>2</v>
      </c>
      <c r="D176" s="2" t="s">
        <v>8</v>
      </c>
      <c r="E176" s="19" t="s">
        <v>3</v>
      </c>
      <c r="F176" s="19" t="s">
        <v>134</v>
      </c>
      <c r="G176" s="19" t="s">
        <v>135</v>
      </c>
      <c r="H176" s="2" t="s">
        <v>4</v>
      </c>
    </row>
    <row r="177" spans="1:8" ht="47.25" customHeight="1" x14ac:dyDescent="0.25">
      <c r="A177" s="1">
        <v>1</v>
      </c>
      <c r="B177" s="1">
        <v>60016</v>
      </c>
      <c r="C177" s="1" t="s">
        <v>139</v>
      </c>
      <c r="D177" s="1" t="s">
        <v>67</v>
      </c>
      <c r="E177" s="20">
        <v>7606.53</v>
      </c>
      <c r="F177" s="20"/>
      <c r="G177" s="20">
        <f t="shared" ref="G177:G181" si="47">SUM(E177:F177)</f>
        <v>7606.53</v>
      </c>
      <c r="H177" s="1" t="s">
        <v>44</v>
      </c>
    </row>
    <row r="178" spans="1:8" ht="47.25" customHeight="1" x14ac:dyDescent="0.25">
      <c r="A178" s="1">
        <v>2</v>
      </c>
      <c r="B178" s="1">
        <v>90004</v>
      </c>
      <c r="C178" s="1" t="s">
        <v>138</v>
      </c>
      <c r="D178" s="1" t="s">
        <v>72</v>
      </c>
      <c r="E178" s="20">
        <v>400</v>
      </c>
      <c r="F178" s="20"/>
      <c r="G178" s="20">
        <v>400</v>
      </c>
      <c r="H178" s="1" t="s">
        <v>42</v>
      </c>
    </row>
    <row r="179" spans="1:8" ht="26.1" customHeight="1" x14ac:dyDescent="0.25">
      <c r="A179" s="1">
        <v>3</v>
      </c>
      <c r="B179" s="1">
        <v>90004</v>
      </c>
      <c r="C179" s="1" t="s">
        <v>139</v>
      </c>
      <c r="D179" s="1" t="s">
        <v>72</v>
      </c>
      <c r="E179" s="20">
        <v>0</v>
      </c>
      <c r="F179" s="20"/>
      <c r="G179" s="20">
        <f t="shared" si="47"/>
        <v>0</v>
      </c>
      <c r="H179" s="1" t="s">
        <v>136</v>
      </c>
    </row>
    <row r="180" spans="1:8" ht="50.25" customHeight="1" x14ac:dyDescent="0.25">
      <c r="A180" s="1">
        <v>4</v>
      </c>
      <c r="B180" s="1">
        <v>92109</v>
      </c>
      <c r="C180" s="1" t="s">
        <v>138</v>
      </c>
      <c r="D180" s="52" t="s">
        <v>73</v>
      </c>
      <c r="E180" s="20">
        <v>500</v>
      </c>
      <c r="F180" s="20"/>
      <c r="G180" s="20">
        <f t="shared" si="47"/>
        <v>500</v>
      </c>
      <c r="H180" s="1" t="s">
        <v>43</v>
      </c>
    </row>
    <row r="181" spans="1:8" ht="26.1" customHeight="1" x14ac:dyDescent="0.25">
      <c r="A181" s="1">
        <v>5</v>
      </c>
      <c r="B181" s="1">
        <v>92109</v>
      </c>
      <c r="C181" s="1" t="s">
        <v>138</v>
      </c>
      <c r="D181" s="54"/>
      <c r="E181" s="20">
        <v>900</v>
      </c>
      <c r="F181" s="20"/>
      <c r="G181" s="20">
        <f t="shared" si="47"/>
        <v>900</v>
      </c>
      <c r="H181" s="1" t="s">
        <v>14</v>
      </c>
    </row>
    <row r="182" spans="1:8" ht="26.1" customHeight="1" x14ac:dyDescent="0.25">
      <c r="A182" s="55" t="s">
        <v>5</v>
      </c>
      <c r="B182" s="56"/>
      <c r="C182" s="56"/>
      <c r="D182" s="57"/>
      <c r="E182" s="34">
        <f>SUM(E177:E181)</f>
        <v>9406.5299999999988</v>
      </c>
      <c r="F182" s="34">
        <f t="shared" ref="F182:G182" si="48">SUM(F177:F181)</f>
        <v>0</v>
      </c>
      <c r="G182" s="34">
        <f t="shared" si="48"/>
        <v>9406.5299999999988</v>
      </c>
      <c r="H182" s="1"/>
    </row>
    <row r="183" spans="1:8" s="3" customFormat="1" ht="26.1" customHeight="1" x14ac:dyDescent="0.25">
      <c r="A183" s="58" t="s">
        <v>118</v>
      </c>
      <c r="B183" s="58"/>
      <c r="C183" s="58"/>
      <c r="D183" s="58"/>
      <c r="E183" s="58"/>
      <c r="F183" s="58"/>
      <c r="G183" s="58"/>
      <c r="H183" s="58"/>
    </row>
    <row r="184" spans="1:8" ht="26.1" customHeight="1" x14ac:dyDescent="0.25">
      <c r="A184" s="2" t="s">
        <v>0</v>
      </c>
      <c r="B184" s="2" t="s">
        <v>1</v>
      </c>
      <c r="C184" s="2" t="s">
        <v>2</v>
      </c>
      <c r="D184" s="2" t="s">
        <v>8</v>
      </c>
      <c r="E184" s="19" t="s">
        <v>3</v>
      </c>
      <c r="F184" s="19" t="s">
        <v>134</v>
      </c>
      <c r="G184" s="19" t="s">
        <v>135</v>
      </c>
      <c r="H184" s="2" t="s">
        <v>4</v>
      </c>
    </row>
    <row r="185" spans="1:8" ht="26.1" customHeight="1" x14ac:dyDescent="0.25">
      <c r="A185" s="1">
        <v>1</v>
      </c>
      <c r="B185" s="1">
        <v>60016</v>
      </c>
      <c r="C185" s="1" t="s">
        <v>138</v>
      </c>
      <c r="D185" s="1" t="s">
        <v>67</v>
      </c>
      <c r="E185" s="20">
        <v>3800</v>
      </c>
      <c r="F185" s="20"/>
      <c r="G185" s="20">
        <f t="shared" ref="G185:G190" si="49">SUM(E185:F185)</f>
        <v>3800</v>
      </c>
      <c r="H185" s="1" t="s">
        <v>45</v>
      </c>
    </row>
    <row r="186" spans="1:8" ht="26.1" customHeight="1" x14ac:dyDescent="0.25">
      <c r="A186" s="1">
        <v>2</v>
      </c>
      <c r="B186" s="1">
        <v>60016</v>
      </c>
      <c r="C186" s="1" t="s">
        <v>139</v>
      </c>
      <c r="D186" s="1" t="s">
        <v>67</v>
      </c>
      <c r="E186" s="20">
        <v>4200</v>
      </c>
      <c r="F186" s="20"/>
      <c r="G186" s="20">
        <v>4200</v>
      </c>
      <c r="H186" s="1" t="s">
        <v>144</v>
      </c>
    </row>
    <row r="187" spans="1:8" ht="26.1" customHeight="1" x14ac:dyDescent="0.25">
      <c r="A187" s="1">
        <v>3</v>
      </c>
      <c r="B187" s="1">
        <v>90004</v>
      </c>
      <c r="C187" s="1" t="s">
        <v>138</v>
      </c>
      <c r="D187" s="1" t="s">
        <v>72</v>
      </c>
      <c r="E187" s="20">
        <v>1500</v>
      </c>
      <c r="F187" s="20"/>
      <c r="G187" s="20">
        <f t="shared" si="49"/>
        <v>1500</v>
      </c>
      <c r="H187" s="1" t="s">
        <v>42</v>
      </c>
    </row>
    <row r="188" spans="1:8" ht="45.75" customHeight="1" x14ac:dyDescent="0.25">
      <c r="A188" s="1">
        <v>4</v>
      </c>
      <c r="B188" s="1">
        <v>92109</v>
      </c>
      <c r="C188" s="1" t="s">
        <v>138</v>
      </c>
      <c r="D188" s="52" t="s">
        <v>73</v>
      </c>
      <c r="E188" s="20">
        <v>5950.97</v>
      </c>
      <c r="F188" s="20"/>
      <c r="G188" s="20">
        <f t="shared" si="49"/>
        <v>5950.97</v>
      </c>
      <c r="H188" s="1" t="s">
        <v>43</v>
      </c>
    </row>
    <row r="189" spans="1:8" ht="26.1" customHeight="1" x14ac:dyDescent="0.25">
      <c r="A189" s="1">
        <v>5</v>
      </c>
      <c r="B189" s="1">
        <v>92109</v>
      </c>
      <c r="C189" s="1" t="s">
        <v>138</v>
      </c>
      <c r="D189" s="53"/>
      <c r="E189" s="20">
        <v>600</v>
      </c>
      <c r="F189" s="20"/>
      <c r="G189" s="20">
        <f t="shared" si="49"/>
        <v>600</v>
      </c>
      <c r="H189" s="1" t="s">
        <v>14</v>
      </c>
    </row>
    <row r="190" spans="1:8" ht="26.1" customHeight="1" x14ac:dyDescent="0.25">
      <c r="A190" s="1">
        <v>6</v>
      </c>
      <c r="B190" s="1">
        <v>92109</v>
      </c>
      <c r="C190" s="1" t="s">
        <v>139</v>
      </c>
      <c r="D190" s="54"/>
      <c r="E190" s="20">
        <v>800</v>
      </c>
      <c r="F190" s="20"/>
      <c r="G190" s="20">
        <f t="shared" si="49"/>
        <v>800</v>
      </c>
      <c r="H190" s="1" t="s">
        <v>14</v>
      </c>
    </row>
    <row r="191" spans="1:8" ht="26.1" customHeight="1" x14ac:dyDescent="0.25">
      <c r="A191" s="55" t="s">
        <v>5</v>
      </c>
      <c r="B191" s="56"/>
      <c r="C191" s="56"/>
      <c r="D191" s="57"/>
      <c r="E191" s="34">
        <f>SUM(E185:E190)</f>
        <v>16850.97</v>
      </c>
      <c r="F191" s="34">
        <f t="shared" ref="F191:G191" si="50">SUM(F185:F190)</f>
        <v>0</v>
      </c>
      <c r="G191" s="34">
        <f t="shared" si="50"/>
        <v>16850.97</v>
      </c>
      <c r="H191" s="1"/>
    </row>
    <row r="192" spans="1:8" s="3" customFormat="1" ht="26.1" customHeight="1" x14ac:dyDescent="0.25">
      <c r="A192" s="58" t="s">
        <v>119</v>
      </c>
      <c r="B192" s="58"/>
      <c r="C192" s="58"/>
      <c r="D192" s="58"/>
      <c r="E192" s="58"/>
      <c r="F192" s="58"/>
      <c r="G192" s="58"/>
      <c r="H192" s="58"/>
    </row>
    <row r="193" spans="1:8" ht="26.1" customHeight="1" x14ac:dyDescent="0.25">
      <c r="A193" s="2" t="s">
        <v>0</v>
      </c>
      <c r="B193" s="2" t="s">
        <v>1</v>
      </c>
      <c r="C193" s="2" t="s">
        <v>2</v>
      </c>
      <c r="D193" s="2" t="s">
        <v>8</v>
      </c>
      <c r="E193" s="19" t="s">
        <v>3</v>
      </c>
      <c r="F193" s="19" t="s">
        <v>134</v>
      </c>
      <c r="G193" s="19" t="s">
        <v>135</v>
      </c>
      <c r="H193" s="2" t="s">
        <v>4</v>
      </c>
    </row>
    <row r="194" spans="1:8" ht="26.1" customHeight="1" x14ac:dyDescent="0.25">
      <c r="A194" s="1">
        <v>1</v>
      </c>
      <c r="B194" s="1">
        <v>90004</v>
      </c>
      <c r="C194" s="1" t="s">
        <v>138</v>
      </c>
      <c r="D194" s="1" t="s">
        <v>72</v>
      </c>
      <c r="E194" s="20">
        <v>1000</v>
      </c>
      <c r="F194" s="20"/>
      <c r="G194" s="20">
        <f t="shared" ref="G194:G201" si="51">SUM(E194:F194)</f>
        <v>1000</v>
      </c>
      <c r="H194" s="1" t="s">
        <v>46</v>
      </c>
    </row>
    <row r="195" spans="1:8" ht="26.1" customHeight="1" x14ac:dyDescent="0.25">
      <c r="A195" s="1">
        <v>2</v>
      </c>
      <c r="B195" s="1">
        <v>92109</v>
      </c>
      <c r="C195" s="1" t="s">
        <v>138</v>
      </c>
      <c r="D195" s="52" t="s">
        <v>73</v>
      </c>
      <c r="E195" s="20">
        <v>3249.15</v>
      </c>
      <c r="F195" s="20"/>
      <c r="G195" s="20">
        <f t="shared" si="51"/>
        <v>3249.15</v>
      </c>
      <c r="H195" s="1" t="s">
        <v>47</v>
      </c>
    </row>
    <row r="196" spans="1:8" ht="26.1" customHeight="1" x14ac:dyDescent="0.25">
      <c r="A196" s="1">
        <v>3</v>
      </c>
      <c r="B196" s="1">
        <v>92109</v>
      </c>
      <c r="C196" s="1" t="s">
        <v>138</v>
      </c>
      <c r="D196" s="54"/>
      <c r="E196" s="20">
        <v>1700</v>
      </c>
      <c r="F196" s="20"/>
      <c r="G196" s="20">
        <f t="shared" si="51"/>
        <v>1700</v>
      </c>
      <c r="H196" s="1" t="s">
        <v>14</v>
      </c>
    </row>
    <row r="197" spans="1:8" ht="26.1" customHeight="1" x14ac:dyDescent="0.25">
      <c r="A197" s="1">
        <v>4</v>
      </c>
      <c r="B197" s="1">
        <v>92195</v>
      </c>
      <c r="C197" s="1" t="s">
        <v>138</v>
      </c>
      <c r="D197" s="52" t="s">
        <v>75</v>
      </c>
      <c r="E197" s="20">
        <v>2000</v>
      </c>
      <c r="F197" s="20"/>
      <c r="G197" s="20">
        <f t="shared" si="51"/>
        <v>2000</v>
      </c>
      <c r="H197" s="1" t="s">
        <v>91</v>
      </c>
    </row>
    <row r="198" spans="1:8" ht="26.1" customHeight="1" x14ac:dyDescent="0.25">
      <c r="A198" s="1">
        <v>5</v>
      </c>
      <c r="B198" s="1">
        <v>92195</v>
      </c>
      <c r="C198" s="1" t="s">
        <v>138</v>
      </c>
      <c r="D198" s="53"/>
      <c r="E198" s="20">
        <v>7000</v>
      </c>
      <c r="F198" s="20"/>
      <c r="G198" s="20">
        <f t="shared" si="51"/>
        <v>7000</v>
      </c>
      <c r="H198" s="1" t="s">
        <v>48</v>
      </c>
    </row>
    <row r="199" spans="1:8" ht="26.1" customHeight="1" x14ac:dyDescent="0.25">
      <c r="A199" s="1">
        <v>6</v>
      </c>
      <c r="B199" s="1">
        <v>92195</v>
      </c>
      <c r="C199" s="1" t="s">
        <v>139</v>
      </c>
      <c r="D199" s="53"/>
      <c r="E199" s="20">
        <v>2000</v>
      </c>
      <c r="F199" s="20"/>
      <c r="G199" s="20">
        <f t="shared" si="51"/>
        <v>2000</v>
      </c>
      <c r="H199" s="1" t="s">
        <v>91</v>
      </c>
    </row>
    <row r="200" spans="1:8" ht="26.1" customHeight="1" x14ac:dyDescent="0.25">
      <c r="A200" s="1">
        <v>7</v>
      </c>
      <c r="B200" s="1">
        <v>92195</v>
      </c>
      <c r="C200" s="1" t="s">
        <v>139</v>
      </c>
      <c r="D200" s="53"/>
      <c r="E200" s="20">
        <v>4000</v>
      </c>
      <c r="F200" s="20"/>
      <c r="G200" s="20">
        <f t="shared" si="51"/>
        <v>4000</v>
      </c>
      <c r="H200" s="1" t="s">
        <v>49</v>
      </c>
    </row>
    <row r="201" spans="1:8" ht="26.1" customHeight="1" x14ac:dyDescent="0.25">
      <c r="A201" s="1">
        <v>8</v>
      </c>
      <c r="B201" s="1">
        <v>92195</v>
      </c>
      <c r="C201" s="1" t="s">
        <v>138</v>
      </c>
      <c r="D201" s="54"/>
      <c r="E201" s="20">
        <v>3000</v>
      </c>
      <c r="F201" s="20"/>
      <c r="G201" s="20">
        <f t="shared" si="51"/>
        <v>3000</v>
      </c>
      <c r="H201" s="1" t="s">
        <v>50</v>
      </c>
    </row>
    <row r="202" spans="1:8" ht="26.1" customHeight="1" x14ac:dyDescent="0.25">
      <c r="A202" s="55" t="s">
        <v>5</v>
      </c>
      <c r="B202" s="56"/>
      <c r="C202" s="56"/>
      <c r="D202" s="57"/>
      <c r="E202" s="34">
        <f>SUM(E194:E201)</f>
        <v>23949.15</v>
      </c>
      <c r="F202" s="34">
        <f t="shared" ref="F202:G202" si="52">SUM(F194:F201)</f>
        <v>0</v>
      </c>
      <c r="G202" s="34">
        <f t="shared" si="52"/>
        <v>23949.15</v>
      </c>
      <c r="H202" s="1"/>
    </row>
    <row r="203" spans="1:8" s="3" customFormat="1" ht="26.1" customHeight="1" x14ac:dyDescent="0.25">
      <c r="A203" s="58" t="s">
        <v>120</v>
      </c>
      <c r="B203" s="58"/>
      <c r="C203" s="58"/>
      <c r="D203" s="58"/>
      <c r="E203" s="58"/>
      <c r="F203" s="58"/>
      <c r="G203" s="58"/>
      <c r="H203" s="58"/>
    </row>
    <row r="204" spans="1:8" ht="26.1" customHeight="1" x14ac:dyDescent="0.25">
      <c r="A204" s="2" t="s">
        <v>0</v>
      </c>
      <c r="B204" s="2" t="s">
        <v>1</v>
      </c>
      <c r="C204" s="2" t="s">
        <v>2</v>
      </c>
      <c r="D204" s="2" t="s">
        <v>8</v>
      </c>
      <c r="E204" s="19" t="s">
        <v>3</v>
      </c>
      <c r="F204" s="19" t="s">
        <v>134</v>
      </c>
      <c r="G204" s="19" t="s">
        <v>135</v>
      </c>
      <c r="H204" s="2" t="s">
        <v>4</v>
      </c>
    </row>
    <row r="205" spans="1:8" ht="26.1" customHeight="1" x14ac:dyDescent="0.25">
      <c r="A205" s="1">
        <v>1</v>
      </c>
      <c r="B205" s="1">
        <v>90004</v>
      </c>
      <c r="C205" s="1" t="s">
        <v>143</v>
      </c>
      <c r="D205" s="52" t="s">
        <v>72</v>
      </c>
      <c r="E205" s="20">
        <v>1000</v>
      </c>
      <c r="F205" s="20"/>
      <c r="G205" s="20">
        <f t="shared" ref="G205:G209" si="53">SUM(E205:F205)</f>
        <v>1000</v>
      </c>
      <c r="H205" s="1" t="s">
        <v>51</v>
      </c>
    </row>
    <row r="206" spans="1:8" ht="26.1" customHeight="1" x14ac:dyDescent="0.25">
      <c r="A206" s="1">
        <v>2</v>
      </c>
      <c r="B206" s="1">
        <v>90004</v>
      </c>
      <c r="C206" s="1" t="s">
        <v>138</v>
      </c>
      <c r="D206" s="54"/>
      <c r="E206" s="20">
        <v>800</v>
      </c>
      <c r="F206" s="20"/>
      <c r="G206" s="20">
        <f t="shared" si="53"/>
        <v>800</v>
      </c>
      <c r="H206" s="1" t="s">
        <v>86</v>
      </c>
    </row>
    <row r="207" spans="1:8" ht="26.1" customHeight="1" x14ac:dyDescent="0.25">
      <c r="A207" s="1">
        <v>3</v>
      </c>
      <c r="B207" s="1">
        <v>90004</v>
      </c>
      <c r="C207" s="1" t="s">
        <v>139</v>
      </c>
      <c r="D207" s="50" t="s">
        <v>72</v>
      </c>
      <c r="E207" s="20">
        <v>400</v>
      </c>
      <c r="F207" s="20"/>
      <c r="G207" s="20">
        <v>400</v>
      </c>
      <c r="H207" s="1" t="s">
        <v>6</v>
      </c>
    </row>
    <row r="208" spans="1:8" ht="26.1" customHeight="1" x14ac:dyDescent="0.25">
      <c r="A208" s="1">
        <v>3</v>
      </c>
      <c r="B208" s="1">
        <v>92109</v>
      </c>
      <c r="C208" s="1" t="s">
        <v>138</v>
      </c>
      <c r="D208" s="52" t="s">
        <v>73</v>
      </c>
      <c r="E208" s="20">
        <v>1000</v>
      </c>
      <c r="F208" s="20"/>
      <c r="G208" s="20">
        <f t="shared" si="53"/>
        <v>1000</v>
      </c>
      <c r="H208" s="1" t="s">
        <v>14</v>
      </c>
    </row>
    <row r="209" spans="1:8" ht="49.5" customHeight="1" x14ac:dyDescent="0.25">
      <c r="A209" s="1">
        <v>4</v>
      </c>
      <c r="B209" s="1">
        <v>92109</v>
      </c>
      <c r="C209" s="1" t="s">
        <v>138</v>
      </c>
      <c r="D209" s="54"/>
      <c r="E209" s="20">
        <v>11313.76</v>
      </c>
      <c r="F209" s="20"/>
      <c r="G209" s="20">
        <f t="shared" si="53"/>
        <v>11313.76</v>
      </c>
      <c r="H209" s="1" t="s">
        <v>43</v>
      </c>
    </row>
    <row r="210" spans="1:8" ht="26.1" customHeight="1" x14ac:dyDescent="0.25">
      <c r="A210" s="55" t="s">
        <v>5</v>
      </c>
      <c r="B210" s="56"/>
      <c r="C210" s="56"/>
      <c r="D210" s="57"/>
      <c r="E210" s="34">
        <f>SUM(E205:E209)</f>
        <v>14513.76</v>
      </c>
      <c r="F210" s="34">
        <f>SUM(F205:F209)</f>
        <v>0</v>
      </c>
      <c r="G210" s="34">
        <f>SUM(G205:G209)</f>
        <v>14513.76</v>
      </c>
      <c r="H210" s="1"/>
    </row>
    <row r="211" spans="1:8" s="3" customFormat="1" ht="26.1" customHeight="1" x14ac:dyDescent="0.25">
      <c r="A211" s="58" t="s">
        <v>121</v>
      </c>
      <c r="B211" s="58"/>
      <c r="C211" s="58"/>
      <c r="D211" s="58"/>
      <c r="E211" s="58"/>
      <c r="F211" s="58"/>
      <c r="G211" s="58"/>
      <c r="H211" s="58"/>
    </row>
    <row r="212" spans="1:8" ht="26.1" customHeight="1" x14ac:dyDescent="0.25">
      <c r="A212" s="2" t="s">
        <v>0</v>
      </c>
      <c r="B212" s="2" t="s">
        <v>1</v>
      </c>
      <c r="C212" s="2" t="s">
        <v>2</v>
      </c>
      <c r="D212" s="2" t="s">
        <v>8</v>
      </c>
      <c r="E212" s="19" t="s">
        <v>3</v>
      </c>
      <c r="F212" s="19" t="s">
        <v>134</v>
      </c>
      <c r="G212" s="19" t="s">
        <v>135</v>
      </c>
      <c r="H212" s="2" t="s">
        <v>4</v>
      </c>
    </row>
    <row r="213" spans="1:8" ht="26.1" customHeight="1" x14ac:dyDescent="0.25">
      <c r="A213" s="1">
        <v>1</v>
      </c>
      <c r="B213" s="1">
        <v>90004</v>
      </c>
      <c r="C213" s="1" t="s">
        <v>138</v>
      </c>
      <c r="D213" s="1" t="s">
        <v>72</v>
      </c>
      <c r="E213" s="20">
        <v>500</v>
      </c>
      <c r="F213" s="20"/>
      <c r="G213" s="20">
        <f t="shared" ref="G213:G217" si="54">SUM(E213:F213)</f>
        <v>500</v>
      </c>
      <c r="H213" s="1" t="s">
        <v>42</v>
      </c>
    </row>
    <row r="214" spans="1:8" ht="48" customHeight="1" x14ac:dyDescent="0.25">
      <c r="A214" s="1">
        <v>2</v>
      </c>
      <c r="B214" s="1">
        <v>92109</v>
      </c>
      <c r="C214" s="1" t="s">
        <v>138</v>
      </c>
      <c r="D214" s="52" t="s">
        <v>73</v>
      </c>
      <c r="E214" s="20">
        <v>4900</v>
      </c>
      <c r="F214" s="20"/>
      <c r="G214" s="20">
        <f t="shared" si="54"/>
        <v>4900</v>
      </c>
      <c r="H214" s="1" t="s">
        <v>43</v>
      </c>
    </row>
    <row r="215" spans="1:8" ht="26.1" customHeight="1" x14ac:dyDescent="0.25">
      <c r="A215" s="1">
        <v>3</v>
      </c>
      <c r="B215" s="1">
        <v>92109</v>
      </c>
      <c r="C215" s="1" t="s">
        <v>138</v>
      </c>
      <c r="D215" s="53"/>
      <c r="E215" s="20">
        <v>1200</v>
      </c>
      <c r="F215" s="20"/>
      <c r="G215" s="20">
        <f t="shared" si="54"/>
        <v>1200</v>
      </c>
      <c r="H215" s="1" t="s">
        <v>14</v>
      </c>
    </row>
    <row r="216" spans="1:8" ht="26.1" customHeight="1" x14ac:dyDescent="0.25">
      <c r="A216" s="1">
        <v>4</v>
      </c>
      <c r="B216" s="1">
        <v>92109</v>
      </c>
      <c r="C216" s="1" t="s">
        <v>139</v>
      </c>
      <c r="D216" s="53"/>
      <c r="E216" s="20">
        <v>2000</v>
      </c>
      <c r="F216" s="20"/>
      <c r="G216" s="20">
        <f t="shared" si="54"/>
        <v>2000</v>
      </c>
      <c r="H216" s="1" t="s">
        <v>52</v>
      </c>
    </row>
    <row r="217" spans="1:8" ht="26.1" customHeight="1" x14ac:dyDescent="0.25">
      <c r="A217" s="1">
        <v>5</v>
      </c>
      <c r="B217" s="1">
        <v>92109</v>
      </c>
      <c r="C217" s="1" t="s">
        <v>139</v>
      </c>
      <c r="D217" s="54"/>
      <c r="E217" s="23">
        <v>4731</v>
      </c>
      <c r="F217" s="23"/>
      <c r="G217" s="20">
        <f t="shared" si="54"/>
        <v>4731</v>
      </c>
      <c r="H217" s="1" t="s">
        <v>78</v>
      </c>
    </row>
    <row r="218" spans="1:8" ht="26.1" customHeight="1" x14ac:dyDescent="0.25">
      <c r="A218" s="55" t="s">
        <v>5</v>
      </c>
      <c r="B218" s="56"/>
      <c r="C218" s="56"/>
      <c r="D218" s="57"/>
      <c r="E218" s="34">
        <f>SUM(E213:E217)</f>
        <v>13331</v>
      </c>
      <c r="F218" s="34">
        <f>SUM(F213:F217)</f>
        <v>0</v>
      </c>
      <c r="G218" s="34">
        <f>SUM(G213:G217)</f>
        <v>13331</v>
      </c>
      <c r="H218" s="1"/>
    </row>
    <row r="219" spans="1:8" s="3" customFormat="1" ht="26.1" customHeight="1" x14ac:dyDescent="0.25">
      <c r="A219" s="58" t="s">
        <v>122</v>
      </c>
      <c r="B219" s="58"/>
      <c r="C219" s="58"/>
      <c r="D219" s="58"/>
      <c r="E219" s="58"/>
      <c r="F219" s="58"/>
      <c r="G219" s="58"/>
      <c r="H219" s="58"/>
    </row>
    <row r="220" spans="1:8" ht="26.1" customHeight="1" x14ac:dyDescent="0.25">
      <c r="A220" s="2" t="s">
        <v>0</v>
      </c>
      <c r="B220" s="2" t="s">
        <v>1</v>
      </c>
      <c r="C220" s="2" t="s">
        <v>2</v>
      </c>
      <c r="D220" s="2" t="s">
        <v>8</v>
      </c>
      <c r="E220" s="19" t="s">
        <v>3</v>
      </c>
      <c r="F220" s="19" t="s">
        <v>134</v>
      </c>
      <c r="G220" s="19" t="s">
        <v>135</v>
      </c>
      <c r="H220" s="2" t="s">
        <v>4</v>
      </c>
    </row>
    <row r="221" spans="1:8" ht="26.1" customHeight="1" x14ac:dyDescent="0.25">
      <c r="A221" s="1">
        <v>1</v>
      </c>
      <c r="B221" s="1">
        <v>90004</v>
      </c>
      <c r="C221" s="1" t="s">
        <v>138</v>
      </c>
      <c r="D221" s="1" t="s">
        <v>72</v>
      </c>
      <c r="E221" s="20">
        <v>2000</v>
      </c>
      <c r="F221" s="20"/>
      <c r="G221" s="20">
        <f t="shared" ref="G221:G226" si="55">SUM(E221:F221)</f>
        <v>2000</v>
      </c>
      <c r="H221" s="1" t="s">
        <v>55</v>
      </c>
    </row>
    <row r="222" spans="1:8" ht="26.1" customHeight="1" x14ac:dyDescent="0.25">
      <c r="A222" s="1">
        <v>2</v>
      </c>
      <c r="B222" s="1">
        <v>92109</v>
      </c>
      <c r="C222" s="1" t="s">
        <v>138</v>
      </c>
      <c r="D222" s="52" t="s">
        <v>73</v>
      </c>
      <c r="E222" s="20">
        <v>2300</v>
      </c>
      <c r="F222" s="20"/>
      <c r="G222" s="20">
        <f t="shared" si="55"/>
        <v>2300</v>
      </c>
      <c r="H222" s="1" t="s">
        <v>52</v>
      </c>
    </row>
    <row r="223" spans="1:8" ht="26.1" customHeight="1" x14ac:dyDescent="0.25">
      <c r="A223" s="1">
        <v>3</v>
      </c>
      <c r="B223" s="1">
        <v>92109</v>
      </c>
      <c r="C223" s="1" t="s">
        <v>138</v>
      </c>
      <c r="D223" s="53"/>
      <c r="E223" s="20">
        <v>825.4</v>
      </c>
      <c r="F223" s="20"/>
      <c r="G223" s="20">
        <f t="shared" si="55"/>
        <v>825.4</v>
      </c>
      <c r="H223" s="1" t="s">
        <v>14</v>
      </c>
    </row>
    <row r="224" spans="1:8" ht="26.1" customHeight="1" x14ac:dyDescent="0.25">
      <c r="A224" s="1">
        <v>4</v>
      </c>
      <c r="B224" s="1">
        <v>92109</v>
      </c>
      <c r="C224" s="1" t="s">
        <v>138</v>
      </c>
      <c r="D224" s="53"/>
      <c r="E224" s="20">
        <v>600</v>
      </c>
      <c r="F224" s="20"/>
      <c r="G224" s="20">
        <f t="shared" si="55"/>
        <v>600</v>
      </c>
      <c r="H224" s="1" t="s">
        <v>14</v>
      </c>
    </row>
    <row r="225" spans="1:8" ht="26.1" customHeight="1" x14ac:dyDescent="0.25">
      <c r="A225" s="1">
        <v>5</v>
      </c>
      <c r="B225" s="1">
        <v>92109</v>
      </c>
      <c r="C225" s="1" t="s">
        <v>139</v>
      </c>
      <c r="D225" s="54"/>
      <c r="E225" s="20">
        <v>1700</v>
      </c>
      <c r="F225" s="20"/>
      <c r="G225" s="20">
        <v>1700</v>
      </c>
      <c r="H225" s="1" t="s">
        <v>52</v>
      </c>
    </row>
    <row r="226" spans="1:8" ht="26.1" customHeight="1" x14ac:dyDescent="0.25">
      <c r="A226" s="1">
        <v>6</v>
      </c>
      <c r="B226" s="1">
        <v>92605</v>
      </c>
      <c r="C226" s="1" t="s">
        <v>138</v>
      </c>
      <c r="D226" s="1" t="s">
        <v>76</v>
      </c>
      <c r="E226" s="20">
        <v>6828.67</v>
      </c>
      <c r="F226" s="20"/>
      <c r="G226" s="20">
        <f t="shared" si="55"/>
        <v>6828.67</v>
      </c>
      <c r="H226" s="1" t="s">
        <v>53</v>
      </c>
    </row>
    <row r="227" spans="1:8" ht="26.1" customHeight="1" x14ac:dyDescent="0.25">
      <c r="A227" s="55" t="s">
        <v>5</v>
      </c>
      <c r="B227" s="56"/>
      <c r="C227" s="56"/>
      <c r="D227" s="57"/>
      <c r="E227" s="34">
        <f>SUM(E221:E226)</f>
        <v>14254.07</v>
      </c>
      <c r="F227" s="34">
        <f>SUM(F221:F226)</f>
        <v>0</v>
      </c>
      <c r="G227" s="34">
        <f>SUM(G221:G226)</f>
        <v>14254.07</v>
      </c>
      <c r="H227" s="1"/>
    </row>
    <row r="228" spans="1:8" s="3" customFormat="1" ht="26.1" customHeight="1" x14ac:dyDescent="0.25">
      <c r="A228" s="58" t="s">
        <v>123</v>
      </c>
      <c r="B228" s="58"/>
      <c r="C228" s="58"/>
      <c r="D228" s="58"/>
      <c r="E228" s="58"/>
      <c r="F228" s="58"/>
      <c r="G228" s="58"/>
      <c r="H228" s="58"/>
    </row>
    <row r="229" spans="1:8" ht="26.1" customHeight="1" x14ac:dyDescent="0.25">
      <c r="A229" s="2" t="s">
        <v>0</v>
      </c>
      <c r="B229" s="2" t="s">
        <v>1</v>
      </c>
      <c r="C229" s="2" t="s">
        <v>2</v>
      </c>
      <c r="D229" s="2" t="s">
        <v>8</v>
      </c>
      <c r="E229" s="19" t="s">
        <v>3</v>
      </c>
      <c r="F229" s="19" t="s">
        <v>134</v>
      </c>
      <c r="G229" s="19" t="s">
        <v>135</v>
      </c>
      <c r="H229" s="2" t="s">
        <v>4</v>
      </c>
    </row>
    <row r="230" spans="1:8" ht="26.1" customHeight="1" x14ac:dyDescent="0.25">
      <c r="A230" s="1">
        <v>1</v>
      </c>
      <c r="B230" s="1">
        <v>90004</v>
      </c>
      <c r="C230" s="1" t="s">
        <v>138</v>
      </c>
      <c r="D230" s="1" t="s">
        <v>72</v>
      </c>
      <c r="E230" s="20">
        <v>1200</v>
      </c>
      <c r="F230" s="20"/>
      <c r="G230" s="20">
        <f t="shared" ref="G230:G232" si="56">SUM(E230:F230)</f>
        <v>1200</v>
      </c>
      <c r="H230" s="1" t="s">
        <v>10</v>
      </c>
    </row>
    <row r="231" spans="1:8" ht="26.1" customHeight="1" x14ac:dyDescent="0.25">
      <c r="A231" s="1">
        <v>2</v>
      </c>
      <c r="B231" s="1">
        <v>92109</v>
      </c>
      <c r="C231" s="1" t="s">
        <v>138</v>
      </c>
      <c r="D231" s="1" t="s">
        <v>73</v>
      </c>
      <c r="E231" s="20">
        <v>1300</v>
      </c>
      <c r="F231" s="20"/>
      <c r="G231" s="20">
        <f t="shared" si="56"/>
        <v>1300</v>
      </c>
      <c r="H231" s="1" t="s">
        <v>14</v>
      </c>
    </row>
    <row r="232" spans="1:8" ht="26.1" customHeight="1" x14ac:dyDescent="0.25">
      <c r="A232" s="1">
        <v>3</v>
      </c>
      <c r="B232" s="1">
        <v>92195</v>
      </c>
      <c r="C232" s="1" t="s">
        <v>141</v>
      </c>
      <c r="D232" s="1" t="s">
        <v>75</v>
      </c>
      <c r="E232" s="20">
        <v>10773.02</v>
      </c>
      <c r="F232" s="20"/>
      <c r="G232" s="20">
        <f t="shared" si="56"/>
        <v>10773.02</v>
      </c>
      <c r="H232" s="1" t="s">
        <v>56</v>
      </c>
    </row>
    <row r="233" spans="1:8" ht="26.1" customHeight="1" x14ac:dyDescent="0.25">
      <c r="A233" s="55" t="s">
        <v>5</v>
      </c>
      <c r="B233" s="56"/>
      <c r="C233" s="56"/>
      <c r="D233" s="57"/>
      <c r="E233" s="34">
        <f>SUM(E230:E232)</f>
        <v>13273.02</v>
      </c>
      <c r="F233" s="34">
        <f t="shared" ref="F233:G233" si="57">SUM(F230:F232)</f>
        <v>0</v>
      </c>
      <c r="G233" s="34">
        <f t="shared" si="57"/>
        <v>13273.02</v>
      </c>
      <c r="H233" s="1"/>
    </row>
    <row r="234" spans="1:8" s="3" customFormat="1" ht="26.1" customHeight="1" x14ac:dyDescent="0.25">
      <c r="A234" s="58" t="s">
        <v>124</v>
      </c>
      <c r="B234" s="58"/>
      <c r="C234" s="58"/>
      <c r="D234" s="58"/>
      <c r="E234" s="58"/>
      <c r="F234" s="58"/>
      <c r="G234" s="58"/>
      <c r="H234" s="58"/>
    </row>
    <row r="235" spans="1:8" ht="26.1" customHeight="1" x14ac:dyDescent="0.25">
      <c r="A235" s="2" t="s">
        <v>0</v>
      </c>
      <c r="B235" s="2" t="s">
        <v>1</v>
      </c>
      <c r="C235" s="2" t="s">
        <v>2</v>
      </c>
      <c r="D235" s="2" t="s">
        <v>8</v>
      </c>
      <c r="E235" s="19" t="s">
        <v>3</v>
      </c>
      <c r="F235" s="19" t="s">
        <v>134</v>
      </c>
      <c r="G235" s="19" t="s">
        <v>135</v>
      </c>
      <c r="H235" s="2" t="s">
        <v>4</v>
      </c>
    </row>
    <row r="236" spans="1:8" ht="26.1" customHeight="1" x14ac:dyDescent="0.25">
      <c r="A236" s="1">
        <v>1</v>
      </c>
      <c r="B236" s="1">
        <v>90004</v>
      </c>
      <c r="C236" s="1" t="s">
        <v>138</v>
      </c>
      <c r="D236" s="1" t="s">
        <v>72</v>
      </c>
      <c r="E236" s="20">
        <v>3000</v>
      </c>
      <c r="F236" s="20"/>
      <c r="G236" s="20">
        <f t="shared" ref="G236" si="58">SUM(E236:F236)</f>
        <v>3000</v>
      </c>
      <c r="H236" s="1" t="s">
        <v>57</v>
      </c>
    </row>
    <row r="237" spans="1:8" ht="26.1" customHeight="1" x14ac:dyDescent="0.25">
      <c r="A237" s="1">
        <v>2</v>
      </c>
      <c r="B237" s="1">
        <v>92109</v>
      </c>
      <c r="C237" s="1" t="s">
        <v>143</v>
      </c>
      <c r="D237" s="52" t="s">
        <v>73</v>
      </c>
      <c r="E237" s="22">
        <v>0</v>
      </c>
      <c r="F237" s="22"/>
      <c r="G237" s="22">
        <f>SUM(E237:F237)</f>
        <v>0</v>
      </c>
      <c r="H237" s="1" t="s">
        <v>58</v>
      </c>
    </row>
    <row r="238" spans="1:8" ht="26.1" customHeight="1" x14ac:dyDescent="0.25">
      <c r="A238" s="1">
        <v>3</v>
      </c>
      <c r="B238" s="1">
        <v>92109</v>
      </c>
      <c r="C238" s="1" t="s">
        <v>138</v>
      </c>
      <c r="D238" s="53"/>
      <c r="E238" s="20">
        <v>4140</v>
      </c>
      <c r="F238" s="20"/>
      <c r="G238" s="22">
        <f>SUM(E238:F238)</f>
        <v>4140</v>
      </c>
      <c r="H238" s="1" t="s">
        <v>146</v>
      </c>
    </row>
    <row r="239" spans="1:8" ht="26.1" customHeight="1" x14ac:dyDescent="0.25">
      <c r="A239" s="1">
        <v>4</v>
      </c>
      <c r="B239" s="1">
        <v>92109</v>
      </c>
      <c r="C239" s="1" t="s">
        <v>138</v>
      </c>
      <c r="D239" s="53"/>
      <c r="E239" s="20">
        <v>1100</v>
      </c>
      <c r="F239" s="20"/>
      <c r="G239" s="22">
        <v>1100</v>
      </c>
      <c r="H239" s="1" t="s">
        <v>14</v>
      </c>
    </row>
    <row r="240" spans="1:8" ht="26.1" customHeight="1" x14ac:dyDescent="0.25">
      <c r="A240" s="1">
        <v>4</v>
      </c>
      <c r="B240" s="1">
        <v>92109</v>
      </c>
      <c r="C240" s="1" t="s">
        <v>139</v>
      </c>
      <c r="D240" s="54"/>
      <c r="E240" s="20">
        <v>3100</v>
      </c>
      <c r="F240" s="20"/>
      <c r="G240" s="20">
        <v>3100</v>
      </c>
      <c r="H240" s="1" t="s">
        <v>145</v>
      </c>
    </row>
    <row r="241" spans="1:8" ht="26.1" customHeight="1" x14ac:dyDescent="0.25">
      <c r="A241" s="55" t="s">
        <v>5</v>
      </c>
      <c r="B241" s="56"/>
      <c r="C241" s="56"/>
      <c r="D241" s="57"/>
      <c r="E241" s="34">
        <f>SUM(E236:E240)</f>
        <v>11340</v>
      </c>
      <c r="F241" s="34">
        <f>SUM(F236:F240)</f>
        <v>0</v>
      </c>
      <c r="G241" s="34">
        <f>SUM(G236:G240)</f>
        <v>11340</v>
      </c>
      <c r="H241" s="1"/>
    </row>
    <row r="242" spans="1:8" s="3" customFormat="1" ht="26.1" customHeight="1" x14ac:dyDescent="0.25">
      <c r="A242" s="58" t="s">
        <v>125</v>
      </c>
      <c r="B242" s="58"/>
      <c r="C242" s="58"/>
      <c r="D242" s="58"/>
      <c r="E242" s="58"/>
      <c r="F242" s="58"/>
      <c r="G242" s="58"/>
      <c r="H242" s="58"/>
    </row>
    <row r="243" spans="1:8" ht="26.1" customHeight="1" x14ac:dyDescent="0.25">
      <c r="A243" s="2" t="s">
        <v>0</v>
      </c>
      <c r="B243" s="2" t="s">
        <v>1</v>
      </c>
      <c r="C243" s="2" t="s">
        <v>2</v>
      </c>
      <c r="D243" s="2" t="s">
        <v>8</v>
      </c>
      <c r="E243" s="19" t="s">
        <v>3</v>
      </c>
      <c r="F243" s="19" t="s">
        <v>134</v>
      </c>
      <c r="G243" s="19" t="s">
        <v>135</v>
      </c>
      <c r="H243" s="2" t="s">
        <v>4</v>
      </c>
    </row>
    <row r="244" spans="1:8" ht="26.1" customHeight="1" x14ac:dyDescent="0.25">
      <c r="A244" s="1">
        <v>1</v>
      </c>
      <c r="B244" s="1">
        <v>90004</v>
      </c>
      <c r="C244" s="1" t="s">
        <v>138</v>
      </c>
      <c r="D244" s="52" t="s">
        <v>72</v>
      </c>
      <c r="E244" s="20">
        <v>3000</v>
      </c>
      <c r="F244" s="20"/>
      <c r="G244" s="20">
        <f t="shared" ref="G244:G251" si="59">SUM(E244:F244)</f>
        <v>3000</v>
      </c>
      <c r="H244" s="1" t="s">
        <v>6</v>
      </c>
    </row>
    <row r="245" spans="1:8" ht="26.1" customHeight="1" x14ac:dyDescent="0.25">
      <c r="A245" s="1"/>
      <c r="B245" s="1">
        <v>90004</v>
      </c>
      <c r="C245" s="1" t="s">
        <v>142</v>
      </c>
      <c r="D245" s="61"/>
      <c r="E245" s="20">
        <v>7000</v>
      </c>
      <c r="F245" s="20"/>
      <c r="G245" s="20">
        <f t="shared" si="59"/>
        <v>7000</v>
      </c>
      <c r="H245" s="1" t="s">
        <v>149</v>
      </c>
    </row>
    <row r="246" spans="1:8" ht="26.1" customHeight="1" x14ac:dyDescent="0.25">
      <c r="A246" s="1">
        <v>2</v>
      </c>
      <c r="B246" s="1">
        <v>92109</v>
      </c>
      <c r="C246" s="1" t="s">
        <v>143</v>
      </c>
      <c r="D246" s="52" t="s">
        <v>73</v>
      </c>
      <c r="E246" s="20">
        <v>1000</v>
      </c>
      <c r="F246" s="20"/>
      <c r="G246" s="20">
        <f t="shared" si="59"/>
        <v>1000</v>
      </c>
      <c r="H246" s="1" t="s">
        <v>84</v>
      </c>
    </row>
    <row r="247" spans="1:8" ht="26.1" customHeight="1" x14ac:dyDescent="0.25">
      <c r="A247" s="1">
        <v>3</v>
      </c>
      <c r="B247" s="1">
        <v>92109</v>
      </c>
      <c r="C247" s="1" t="s">
        <v>138</v>
      </c>
      <c r="D247" s="53"/>
      <c r="E247" s="20">
        <v>7272</v>
      </c>
      <c r="F247" s="20">
        <v>-3000</v>
      </c>
      <c r="G247" s="20">
        <f t="shared" si="59"/>
        <v>4272</v>
      </c>
      <c r="H247" s="1" t="s">
        <v>64</v>
      </c>
    </row>
    <row r="248" spans="1:8" ht="26.1" customHeight="1" x14ac:dyDescent="0.25">
      <c r="A248" s="1">
        <v>4</v>
      </c>
      <c r="B248" s="1">
        <v>92109</v>
      </c>
      <c r="C248" s="1" t="s">
        <v>139</v>
      </c>
      <c r="D248" s="53"/>
      <c r="E248" s="20">
        <v>2000</v>
      </c>
      <c r="F248" s="20">
        <v>3000</v>
      </c>
      <c r="G248" s="20">
        <f t="shared" si="59"/>
        <v>5000</v>
      </c>
      <c r="H248" s="1" t="s">
        <v>52</v>
      </c>
    </row>
    <row r="249" spans="1:8" ht="47.25" customHeight="1" x14ac:dyDescent="0.25">
      <c r="A249" s="1">
        <v>5</v>
      </c>
      <c r="B249" s="1">
        <v>92109</v>
      </c>
      <c r="C249" s="1" t="s">
        <v>142</v>
      </c>
      <c r="D249" s="53"/>
      <c r="E249" s="20">
        <v>5702</v>
      </c>
      <c r="F249" s="20"/>
      <c r="G249" s="20">
        <f t="shared" si="59"/>
        <v>5702</v>
      </c>
      <c r="H249" s="1" t="s">
        <v>85</v>
      </c>
    </row>
    <row r="250" spans="1:8" ht="26.1" customHeight="1" x14ac:dyDescent="0.25">
      <c r="A250" s="1">
        <v>6</v>
      </c>
      <c r="B250" s="1">
        <v>92109</v>
      </c>
      <c r="C250" s="1" t="s">
        <v>138</v>
      </c>
      <c r="D250" s="53"/>
      <c r="E250" s="20">
        <v>1880</v>
      </c>
      <c r="F250" s="20"/>
      <c r="G250" s="20">
        <f t="shared" si="59"/>
        <v>1880</v>
      </c>
      <c r="H250" s="1" t="s">
        <v>14</v>
      </c>
    </row>
    <row r="251" spans="1:8" ht="26.1" customHeight="1" x14ac:dyDescent="0.25">
      <c r="A251" s="1">
        <v>7</v>
      </c>
      <c r="B251" s="1">
        <v>92109</v>
      </c>
      <c r="C251" s="1" t="s">
        <v>139</v>
      </c>
      <c r="D251" s="54"/>
      <c r="E251" s="20">
        <v>1000</v>
      </c>
      <c r="F251" s="20"/>
      <c r="G251" s="20">
        <f t="shared" si="59"/>
        <v>1000</v>
      </c>
      <c r="H251" s="1" t="s">
        <v>14</v>
      </c>
    </row>
    <row r="252" spans="1:8" ht="26.1" customHeight="1" x14ac:dyDescent="0.25">
      <c r="A252" s="55" t="s">
        <v>5</v>
      </c>
      <c r="B252" s="56"/>
      <c r="C252" s="56"/>
      <c r="D252" s="57"/>
      <c r="E252" s="34">
        <f>SUM(E244:E251)</f>
        <v>28854</v>
      </c>
      <c r="F252" s="34">
        <f t="shared" ref="F252:G252" si="60">SUM(F244:F251)</f>
        <v>0</v>
      </c>
      <c r="G252" s="34">
        <f t="shared" si="60"/>
        <v>28854</v>
      </c>
      <c r="H252" s="1"/>
    </row>
    <row r="253" spans="1:8" s="3" customFormat="1" ht="26.1" customHeight="1" x14ac:dyDescent="0.25">
      <c r="A253" s="58" t="s">
        <v>152</v>
      </c>
      <c r="B253" s="58"/>
      <c r="C253" s="58"/>
      <c r="D253" s="58"/>
      <c r="E253" s="58"/>
      <c r="F253" s="58"/>
      <c r="G253" s="58"/>
      <c r="H253" s="58"/>
    </row>
    <row r="254" spans="1:8" ht="26.1" customHeight="1" x14ac:dyDescent="0.25">
      <c r="A254" s="2" t="s">
        <v>0</v>
      </c>
      <c r="B254" s="2" t="s">
        <v>1</v>
      </c>
      <c r="C254" s="2" t="s">
        <v>2</v>
      </c>
      <c r="D254" s="2" t="s">
        <v>8</v>
      </c>
      <c r="E254" s="19" t="s">
        <v>3</v>
      </c>
      <c r="F254" s="19" t="s">
        <v>134</v>
      </c>
      <c r="G254" s="19" t="s">
        <v>135</v>
      </c>
      <c r="H254" s="2" t="s">
        <v>4</v>
      </c>
    </row>
    <row r="255" spans="1:8" ht="26.1" customHeight="1" x14ac:dyDescent="0.25">
      <c r="A255" s="1">
        <v>1</v>
      </c>
      <c r="B255" s="1">
        <v>90004</v>
      </c>
      <c r="C255" s="1" t="s">
        <v>138</v>
      </c>
      <c r="D255" s="1" t="s">
        <v>72</v>
      </c>
      <c r="E255" s="20">
        <v>1200</v>
      </c>
      <c r="F255" s="20"/>
      <c r="G255" s="20">
        <f t="shared" ref="G255:G259" si="61">SUM(E255:F255)</f>
        <v>1200</v>
      </c>
      <c r="H255" s="1" t="s">
        <v>59</v>
      </c>
    </row>
    <row r="256" spans="1:8" ht="26.1" customHeight="1" x14ac:dyDescent="0.25">
      <c r="A256" s="1">
        <v>2</v>
      </c>
      <c r="B256" s="1">
        <v>92109</v>
      </c>
      <c r="C256" s="1" t="s">
        <v>138</v>
      </c>
      <c r="D256" s="52" t="s">
        <v>73</v>
      </c>
      <c r="E256" s="20">
        <v>3000</v>
      </c>
      <c r="F256" s="20"/>
      <c r="G256" s="20">
        <f t="shared" si="61"/>
        <v>3000</v>
      </c>
      <c r="H256" s="1" t="s">
        <v>52</v>
      </c>
    </row>
    <row r="257" spans="1:8" ht="55.5" customHeight="1" x14ac:dyDescent="0.25">
      <c r="A257" s="1">
        <v>3</v>
      </c>
      <c r="B257" s="1">
        <v>92109</v>
      </c>
      <c r="C257" s="1" t="s">
        <v>139</v>
      </c>
      <c r="D257" s="53"/>
      <c r="E257" s="20">
        <v>4591.55</v>
      </c>
      <c r="F257" s="20"/>
      <c r="G257" s="20">
        <f t="shared" si="61"/>
        <v>4591.55</v>
      </c>
      <c r="H257" s="1" t="s">
        <v>87</v>
      </c>
    </row>
    <row r="258" spans="1:8" ht="26.1" customHeight="1" x14ac:dyDescent="0.25">
      <c r="A258" s="1">
        <v>4</v>
      </c>
      <c r="B258" s="1">
        <v>92109</v>
      </c>
      <c r="C258" s="1" t="s">
        <v>138</v>
      </c>
      <c r="D258" s="53"/>
      <c r="E258" s="20">
        <v>1500</v>
      </c>
      <c r="F258" s="20"/>
      <c r="G258" s="20">
        <f t="shared" si="61"/>
        <v>1500</v>
      </c>
      <c r="H258" s="1" t="s">
        <v>14</v>
      </c>
    </row>
    <row r="259" spans="1:8" ht="26.1" customHeight="1" x14ac:dyDescent="0.25">
      <c r="A259" s="1">
        <v>5</v>
      </c>
      <c r="B259" s="1">
        <v>92109</v>
      </c>
      <c r="C259" s="1" t="s">
        <v>139</v>
      </c>
      <c r="D259" s="54"/>
      <c r="E259" s="20">
        <v>500</v>
      </c>
      <c r="F259" s="20"/>
      <c r="G259" s="20">
        <f t="shared" si="61"/>
        <v>500</v>
      </c>
      <c r="H259" s="1" t="s">
        <v>14</v>
      </c>
    </row>
    <row r="260" spans="1:8" ht="26.1" customHeight="1" x14ac:dyDescent="0.25">
      <c r="A260" s="55" t="s">
        <v>5</v>
      </c>
      <c r="B260" s="56"/>
      <c r="C260" s="56"/>
      <c r="D260" s="57"/>
      <c r="E260" s="34">
        <f>SUM(E255:E259)</f>
        <v>10791.55</v>
      </c>
      <c r="F260" s="34">
        <f t="shared" ref="F260:G260" si="62">SUM(F255:F259)</f>
        <v>0</v>
      </c>
      <c r="G260" s="34">
        <f t="shared" si="62"/>
        <v>10791.55</v>
      </c>
      <c r="H260" s="1"/>
    </row>
    <row r="261" spans="1:8" s="3" customFormat="1" ht="26.1" customHeight="1" x14ac:dyDescent="0.25">
      <c r="A261" s="58" t="s">
        <v>126</v>
      </c>
      <c r="B261" s="58"/>
      <c r="C261" s="58"/>
      <c r="D261" s="58"/>
      <c r="E261" s="58"/>
      <c r="F261" s="58"/>
      <c r="G261" s="58"/>
      <c r="H261" s="58"/>
    </row>
    <row r="262" spans="1:8" ht="26.1" customHeight="1" x14ac:dyDescent="0.25">
      <c r="A262" s="2" t="s">
        <v>0</v>
      </c>
      <c r="B262" s="2" t="s">
        <v>1</v>
      </c>
      <c r="C262" s="2" t="s">
        <v>2</v>
      </c>
      <c r="D262" s="2" t="s">
        <v>8</v>
      </c>
      <c r="E262" s="19" t="s">
        <v>3</v>
      </c>
      <c r="F262" s="19" t="s">
        <v>134</v>
      </c>
      <c r="G262" s="19" t="s">
        <v>135</v>
      </c>
      <c r="H262" s="2" t="s">
        <v>4</v>
      </c>
    </row>
    <row r="263" spans="1:8" ht="26.1" customHeight="1" x14ac:dyDescent="0.25">
      <c r="A263" s="1">
        <v>1</v>
      </c>
      <c r="B263" s="1">
        <v>90004</v>
      </c>
      <c r="C263" s="1" t="s">
        <v>138</v>
      </c>
      <c r="D263" s="1" t="s">
        <v>72</v>
      </c>
      <c r="E263" s="20">
        <v>2967.27</v>
      </c>
      <c r="F263" s="20"/>
      <c r="G263" s="20">
        <f t="shared" ref="G263:G267" si="63">SUM(E263:F263)</f>
        <v>2967.27</v>
      </c>
      <c r="H263" s="1" t="s">
        <v>59</v>
      </c>
    </row>
    <row r="264" spans="1:8" ht="44.25" customHeight="1" x14ac:dyDescent="0.25">
      <c r="A264" s="1">
        <v>2</v>
      </c>
      <c r="B264" s="1">
        <v>92109</v>
      </c>
      <c r="C264" s="1" t="s">
        <v>138</v>
      </c>
      <c r="D264" s="52" t="s">
        <v>73</v>
      </c>
      <c r="E264" s="20">
        <v>2500</v>
      </c>
      <c r="F264" s="20"/>
      <c r="G264" s="20">
        <f t="shared" si="63"/>
        <v>2500</v>
      </c>
      <c r="H264" s="1" t="s">
        <v>60</v>
      </c>
    </row>
    <row r="265" spans="1:8" ht="26.1" customHeight="1" x14ac:dyDescent="0.25">
      <c r="A265" s="1">
        <v>3</v>
      </c>
      <c r="B265" s="1">
        <v>92109</v>
      </c>
      <c r="C265" s="1" t="s">
        <v>138</v>
      </c>
      <c r="D265" s="53"/>
      <c r="E265" s="20">
        <v>1500</v>
      </c>
      <c r="F265" s="20"/>
      <c r="G265" s="20">
        <f t="shared" si="63"/>
        <v>1500</v>
      </c>
      <c r="H265" s="1" t="s">
        <v>14</v>
      </c>
    </row>
    <row r="266" spans="1:8" ht="26.1" customHeight="1" x14ac:dyDescent="0.25">
      <c r="A266" s="1">
        <v>4</v>
      </c>
      <c r="B266" s="1">
        <v>92109</v>
      </c>
      <c r="C266" s="1" t="s">
        <v>139</v>
      </c>
      <c r="D266" s="53"/>
      <c r="E266" s="20">
        <v>770</v>
      </c>
      <c r="F266" s="20"/>
      <c r="G266" s="20">
        <f t="shared" si="63"/>
        <v>770</v>
      </c>
      <c r="H266" s="1" t="s">
        <v>14</v>
      </c>
    </row>
    <row r="267" spans="1:8" ht="26.1" customHeight="1" x14ac:dyDescent="0.25">
      <c r="A267" s="1">
        <v>5</v>
      </c>
      <c r="B267" s="1">
        <v>92109</v>
      </c>
      <c r="C267" s="4" t="s">
        <v>141</v>
      </c>
      <c r="D267" s="54"/>
      <c r="E267" s="20">
        <v>15000</v>
      </c>
      <c r="F267" s="20"/>
      <c r="G267" s="20">
        <f t="shared" si="63"/>
        <v>15000</v>
      </c>
      <c r="H267" s="1" t="s">
        <v>93</v>
      </c>
    </row>
    <row r="268" spans="1:8" ht="26.1" customHeight="1" x14ac:dyDescent="0.25">
      <c r="A268" s="55" t="s">
        <v>5</v>
      </c>
      <c r="B268" s="56"/>
      <c r="C268" s="56"/>
      <c r="D268" s="57"/>
      <c r="E268" s="34">
        <f>SUM(E263:E267)</f>
        <v>22737.27</v>
      </c>
      <c r="F268" s="34">
        <f t="shared" ref="F268:G268" si="64">SUM(F263:F267)</f>
        <v>0</v>
      </c>
      <c r="G268" s="34">
        <f t="shared" si="64"/>
        <v>22737.27</v>
      </c>
      <c r="H268" s="1"/>
    </row>
    <row r="269" spans="1:8" ht="26.1" customHeight="1" x14ac:dyDescent="0.25">
      <c r="A269" s="65" t="s">
        <v>127</v>
      </c>
      <c r="B269" s="65"/>
      <c r="C269" s="65"/>
      <c r="D269" s="65"/>
      <c r="E269" s="65"/>
      <c r="F269" s="65"/>
      <c r="G269" s="65"/>
      <c r="H269" s="65"/>
    </row>
    <row r="270" spans="1:8" ht="26.1" customHeight="1" x14ac:dyDescent="0.25">
      <c r="A270" s="2" t="s">
        <v>0</v>
      </c>
      <c r="B270" s="2" t="s">
        <v>1</v>
      </c>
      <c r="C270" s="2" t="s">
        <v>2</v>
      </c>
      <c r="D270" s="2" t="s">
        <v>8</v>
      </c>
      <c r="E270" s="19" t="s">
        <v>3</v>
      </c>
      <c r="F270" s="19" t="s">
        <v>134</v>
      </c>
      <c r="G270" s="19" t="s">
        <v>135</v>
      </c>
      <c r="H270" s="2" t="s">
        <v>4</v>
      </c>
    </row>
    <row r="271" spans="1:8" ht="26.1" customHeight="1" x14ac:dyDescent="0.25">
      <c r="A271" s="1">
        <v>1</v>
      </c>
      <c r="B271" s="1">
        <v>90004</v>
      </c>
      <c r="C271" s="1" t="s">
        <v>138</v>
      </c>
      <c r="D271" s="1" t="s">
        <v>72</v>
      </c>
      <c r="E271" s="20">
        <v>300</v>
      </c>
      <c r="F271" s="20"/>
      <c r="G271" s="20">
        <f t="shared" ref="G271:G274" si="65">SUM(E271:F271)</f>
        <v>300</v>
      </c>
      <c r="H271" s="1" t="s">
        <v>10</v>
      </c>
    </row>
    <row r="272" spans="1:8" ht="42" customHeight="1" x14ac:dyDescent="0.25">
      <c r="A272" s="1">
        <v>2</v>
      </c>
      <c r="B272" s="1">
        <v>92109</v>
      </c>
      <c r="C272" s="1" t="s">
        <v>138</v>
      </c>
      <c r="D272" s="52" t="s">
        <v>73</v>
      </c>
      <c r="E272" s="20">
        <v>300</v>
      </c>
      <c r="F272" s="20"/>
      <c r="G272" s="20">
        <f t="shared" si="65"/>
        <v>300</v>
      </c>
      <c r="H272" s="1" t="s">
        <v>60</v>
      </c>
    </row>
    <row r="273" spans="1:8" ht="26.1" customHeight="1" x14ac:dyDescent="0.25">
      <c r="A273" s="1">
        <v>3</v>
      </c>
      <c r="B273" s="1">
        <v>92109</v>
      </c>
      <c r="C273" s="1" t="s">
        <v>138</v>
      </c>
      <c r="D273" s="54"/>
      <c r="E273" s="20">
        <v>800</v>
      </c>
      <c r="F273" s="20"/>
      <c r="G273" s="20">
        <f t="shared" si="65"/>
        <v>800</v>
      </c>
      <c r="H273" s="1" t="s">
        <v>14</v>
      </c>
    </row>
    <row r="274" spans="1:8" ht="47.25" customHeight="1" x14ac:dyDescent="0.25">
      <c r="A274" s="1">
        <v>4</v>
      </c>
      <c r="B274" s="1">
        <v>92605</v>
      </c>
      <c r="C274" s="4" t="s">
        <v>141</v>
      </c>
      <c r="D274" s="1" t="s">
        <v>76</v>
      </c>
      <c r="E274" s="20">
        <v>10545.72</v>
      </c>
      <c r="F274" s="20"/>
      <c r="G274" s="20">
        <f t="shared" si="65"/>
        <v>10545.72</v>
      </c>
      <c r="H274" s="1" t="s">
        <v>61</v>
      </c>
    </row>
    <row r="275" spans="1:8" ht="26.1" customHeight="1" x14ac:dyDescent="0.25">
      <c r="A275" s="55" t="s">
        <v>5</v>
      </c>
      <c r="B275" s="56"/>
      <c r="C275" s="56"/>
      <c r="D275" s="57"/>
      <c r="E275" s="34">
        <f>SUM(E271:E274)</f>
        <v>11945.72</v>
      </c>
      <c r="F275" s="34">
        <f t="shared" ref="F275:G275" si="66">SUM(F271:F274)</f>
        <v>0</v>
      </c>
      <c r="G275" s="34">
        <f t="shared" si="66"/>
        <v>11945.72</v>
      </c>
      <c r="H275" s="1"/>
    </row>
    <row r="276" spans="1:8" s="3" customFormat="1" ht="26.1" customHeight="1" x14ac:dyDescent="0.25">
      <c r="A276" s="58" t="s">
        <v>128</v>
      </c>
      <c r="B276" s="58"/>
      <c r="C276" s="58"/>
      <c r="D276" s="58"/>
      <c r="E276" s="58"/>
      <c r="F276" s="58"/>
      <c r="G276" s="58"/>
      <c r="H276" s="58"/>
    </row>
    <row r="277" spans="1:8" ht="26.1" customHeight="1" x14ac:dyDescent="0.25">
      <c r="A277" s="2" t="s">
        <v>0</v>
      </c>
      <c r="B277" s="2" t="s">
        <v>1</v>
      </c>
      <c r="C277" s="2" t="s">
        <v>2</v>
      </c>
      <c r="D277" s="2" t="s">
        <v>8</v>
      </c>
      <c r="E277" s="19" t="s">
        <v>3</v>
      </c>
      <c r="F277" s="19" t="s">
        <v>134</v>
      </c>
      <c r="G277" s="19" t="s">
        <v>135</v>
      </c>
      <c r="H277" s="2" t="s">
        <v>4</v>
      </c>
    </row>
    <row r="278" spans="1:8" ht="26.1" customHeight="1" x14ac:dyDescent="0.25">
      <c r="A278" s="1">
        <v>1</v>
      </c>
      <c r="B278" s="1">
        <v>60016</v>
      </c>
      <c r="C278" s="1" t="s">
        <v>139</v>
      </c>
      <c r="D278" s="1" t="s">
        <v>67</v>
      </c>
      <c r="E278" s="20">
        <v>6110.78</v>
      </c>
      <c r="F278" s="20"/>
      <c r="G278" s="20">
        <f t="shared" ref="G278:G279" si="67">SUM(E278:F278)</f>
        <v>6110.78</v>
      </c>
      <c r="H278" s="1" t="s">
        <v>62</v>
      </c>
    </row>
    <row r="279" spans="1:8" ht="26.1" customHeight="1" x14ac:dyDescent="0.25">
      <c r="A279" s="1">
        <v>2</v>
      </c>
      <c r="B279" s="1">
        <v>92109</v>
      </c>
      <c r="C279" s="1" t="s">
        <v>138</v>
      </c>
      <c r="D279" s="1" t="s">
        <v>73</v>
      </c>
      <c r="E279" s="20">
        <v>670</v>
      </c>
      <c r="F279" s="20"/>
      <c r="G279" s="20">
        <f t="shared" si="67"/>
        <v>670</v>
      </c>
      <c r="H279" s="1" t="s">
        <v>14</v>
      </c>
    </row>
    <row r="280" spans="1:8" ht="26.1" customHeight="1" x14ac:dyDescent="0.25">
      <c r="A280" s="55" t="s">
        <v>5</v>
      </c>
      <c r="B280" s="56"/>
      <c r="C280" s="56"/>
      <c r="D280" s="57"/>
      <c r="E280" s="34">
        <f>SUM(E278:E279)</f>
        <v>6780.78</v>
      </c>
      <c r="F280" s="34">
        <f t="shared" ref="F280:G280" si="68">SUM(F278:F279)</f>
        <v>0</v>
      </c>
      <c r="G280" s="34">
        <f t="shared" si="68"/>
        <v>6780.78</v>
      </c>
      <c r="H280" s="1"/>
    </row>
    <row r="281" spans="1:8" s="3" customFormat="1" ht="26.1" customHeight="1" x14ac:dyDescent="0.25">
      <c r="A281" s="58" t="s">
        <v>129</v>
      </c>
      <c r="B281" s="58"/>
      <c r="C281" s="58"/>
      <c r="D281" s="58"/>
      <c r="E281" s="58"/>
      <c r="F281" s="58"/>
      <c r="G281" s="58"/>
      <c r="H281" s="58"/>
    </row>
    <row r="282" spans="1:8" ht="26.1" customHeight="1" x14ac:dyDescent="0.25">
      <c r="A282" s="2" t="s">
        <v>0</v>
      </c>
      <c r="B282" s="2" t="s">
        <v>1</v>
      </c>
      <c r="C282" s="2" t="s">
        <v>2</v>
      </c>
      <c r="D282" s="2" t="s">
        <v>8</v>
      </c>
      <c r="E282" s="19" t="s">
        <v>3</v>
      </c>
      <c r="F282" s="19" t="s">
        <v>134</v>
      </c>
      <c r="G282" s="19" t="s">
        <v>135</v>
      </c>
      <c r="H282" s="2" t="s">
        <v>4</v>
      </c>
    </row>
    <row r="283" spans="1:8" ht="26.1" customHeight="1" x14ac:dyDescent="0.25">
      <c r="A283" s="1">
        <v>1</v>
      </c>
      <c r="B283" s="1">
        <v>75075</v>
      </c>
      <c r="C283" s="1" t="s">
        <v>138</v>
      </c>
      <c r="D283" s="1" t="s">
        <v>71</v>
      </c>
      <c r="E283" s="20">
        <v>500</v>
      </c>
      <c r="F283" s="20"/>
      <c r="G283" s="20">
        <f t="shared" ref="G283:G289" si="69">SUM(E283:F283)</f>
        <v>500</v>
      </c>
      <c r="H283" s="1" t="s">
        <v>63</v>
      </c>
    </row>
    <row r="284" spans="1:8" ht="26.1" customHeight="1" x14ac:dyDescent="0.25">
      <c r="A284" s="1">
        <v>2</v>
      </c>
      <c r="B284" s="1">
        <v>90004</v>
      </c>
      <c r="C284" s="1" t="s">
        <v>138</v>
      </c>
      <c r="D284" s="52" t="s">
        <v>72</v>
      </c>
      <c r="E284" s="20">
        <v>1500</v>
      </c>
      <c r="F284" s="20"/>
      <c r="G284" s="20">
        <f t="shared" si="69"/>
        <v>1500</v>
      </c>
      <c r="H284" s="1" t="s">
        <v>80</v>
      </c>
    </row>
    <row r="285" spans="1:8" ht="26.1" customHeight="1" x14ac:dyDescent="0.25">
      <c r="A285" s="1">
        <v>3</v>
      </c>
      <c r="B285" s="1">
        <v>90004</v>
      </c>
      <c r="C285" s="1" t="s">
        <v>139</v>
      </c>
      <c r="D285" s="54"/>
      <c r="E285" s="20">
        <v>2000</v>
      </c>
      <c r="F285" s="20"/>
      <c r="G285" s="20">
        <f t="shared" si="69"/>
        <v>2000</v>
      </c>
      <c r="H285" s="1" t="s">
        <v>79</v>
      </c>
    </row>
    <row r="286" spans="1:8" ht="26.1" customHeight="1" x14ac:dyDescent="0.25">
      <c r="A286" s="1">
        <v>4</v>
      </c>
      <c r="B286" s="1">
        <v>92109</v>
      </c>
      <c r="C286" s="1" t="s">
        <v>143</v>
      </c>
      <c r="D286" s="52" t="s">
        <v>73</v>
      </c>
      <c r="E286" s="20">
        <v>0</v>
      </c>
      <c r="F286" s="20"/>
      <c r="G286" s="20">
        <f t="shared" si="69"/>
        <v>0</v>
      </c>
      <c r="H286" s="1" t="s">
        <v>52</v>
      </c>
    </row>
    <row r="287" spans="1:8" ht="26.1" customHeight="1" x14ac:dyDescent="0.25">
      <c r="A287" s="1">
        <v>5</v>
      </c>
      <c r="B287" s="1">
        <v>92109</v>
      </c>
      <c r="C287" s="1" t="s">
        <v>138</v>
      </c>
      <c r="D287" s="53"/>
      <c r="E287" s="20">
        <v>1854.96</v>
      </c>
      <c r="F287" s="20"/>
      <c r="G287" s="20">
        <f t="shared" si="69"/>
        <v>1854.96</v>
      </c>
      <c r="H287" s="1" t="s">
        <v>88</v>
      </c>
    </row>
    <row r="288" spans="1:8" ht="26.1" customHeight="1" x14ac:dyDescent="0.25">
      <c r="A288" s="1">
        <v>6</v>
      </c>
      <c r="B288" s="1">
        <v>92109</v>
      </c>
      <c r="C288" s="1" t="s">
        <v>138</v>
      </c>
      <c r="D288" s="53"/>
      <c r="E288" s="20">
        <v>790</v>
      </c>
      <c r="F288" s="20"/>
      <c r="G288" s="20">
        <f t="shared" si="69"/>
        <v>790</v>
      </c>
      <c r="H288" s="1" t="s">
        <v>14</v>
      </c>
    </row>
    <row r="289" spans="1:8" ht="26.1" customHeight="1" x14ac:dyDescent="0.25">
      <c r="A289" s="1">
        <v>7</v>
      </c>
      <c r="B289" s="1">
        <v>92109</v>
      </c>
      <c r="C289" s="1" t="s">
        <v>139</v>
      </c>
      <c r="D289" s="54"/>
      <c r="E289" s="20">
        <v>1290</v>
      </c>
      <c r="F289" s="20"/>
      <c r="G289" s="20">
        <f t="shared" si="69"/>
        <v>1290</v>
      </c>
      <c r="H289" s="1" t="s">
        <v>52</v>
      </c>
    </row>
    <row r="290" spans="1:8" ht="26.1" customHeight="1" x14ac:dyDescent="0.25">
      <c r="A290" s="55" t="s">
        <v>5</v>
      </c>
      <c r="B290" s="56"/>
      <c r="C290" s="56"/>
      <c r="D290" s="57"/>
      <c r="E290" s="34">
        <f>SUM(E283:E289)</f>
        <v>7934.96</v>
      </c>
      <c r="F290" s="34">
        <f t="shared" ref="F290:G290" si="70">SUM(F283:F289)</f>
        <v>0</v>
      </c>
      <c r="G290" s="34">
        <f t="shared" si="70"/>
        <v>7934.96</v>
      </c>
      <c r="H290" s="1"/>
    </row>
    <row r="291" spans="1:8" s="3" customFormat="1" ht="26.1" customHeight="1" x14ac:dyDescent="0.25">
      <c r="A291" s="58" t="s">
        <v>130</v>
      </c>
      <c r="B291" s="58"/>
      <c r="C291" s="58"/>
      <c r="D291" s="58"/>
      <c r="E291" s="58"/>
      <c r="F291" s="58"/>
      <c r="G291" s="58"/>
      <c r="H291" s="58"/>
    </row>
    <row r="292" spans="1:8" ht="26.1" customHeight="1" x14ac:dyDescent="0.25">
      <c r="A292" s="2" t="s">
        <v>0</v>
      </c>
      <c r="B292" s="2" t="s">
        <v>1</v>
      </c>
      <c r="C292" s="2" t="s">
        <v>2</v>
      </c>
      <c r="D292" s="2" t="s">
        <v>8</v>
      </c>
      <c r="E292" s="19" t="s">
        <v>3</v>
      </c>
      <c r="F292" s="19" t="s">
        <v>134</v>
      </c>
      <c r="G292" s="19" t="s">
        <v>135</v>
      </c>
      <c r="H292" s="2" t="s">
        <v>4</v>
      </c>
    </row>
    <row r="293" spans="1:8" ht="26.1" customHeight="1" x14ac:dyDescent="0.25">
      <c r="A293" s="1">
        <v>1</v>
      </c>
      <c r="B293" s="1">
        <v>90004</v>
      </c>
      <c r="C293" s="1" t="s">
        <v>143</v>
      </c>
      <c r="D293" s="52" t="s">
        <v>72</v>
      </c>
      <c r="E293" s="20">
        <f>2000/2</f>
        <v>1000</v>
      </c>
      <c r="F293" s="20"/>
      <c r="G293" s="20">
        <f t="shared" ref="G293:G300" si="71">SUM(E293:F293)</f>
        <v>1000</v>
      </c>
      <c r="H293" s="1" t="s">
        <v>10</v>
      </c>
    </row>
    <row r="294" spans="1:8" ht="26.1" customHeight="1" x14ac:dyDescent="0.25">
      <c r="A294" s="1">
        <v>2</v>
      </c>
      <c r="B294" s="1">
        <v>90004</v>
      </c>
      <c r="C294" s="1" t="s">
        <v>138</v>
      </c>
      <c r="D294" s="54"/>
      <c r="E294" s="20">
        <f>2000/2</f>
        <v>1000</v>
      </c>
      <c r="F294" s="20"/>
      <c r="G294" s="20">
        <f t="shared" si="71"/>
        <v>1000</v>
      </c>
      <c r="H294" s="1" t="s">
        <v>10</v>
      </c>
    </row>
    <row r="295" spans="1:8" ht="26.1" customHeight="1" x14ac:dyDescent="0.25">
      <c r="A295" s="1">
        <v>3</v>
      </c>
      <c r="B295" s="1">
        <v>92109</v>
      </c>
      <c r="C295" s="1" t="s">
        <v>143</v>
      </c>
      <c r="D295" s="52" t="s">
        <v>73</v>
      </c>
      <c r="E295" s="20">
        <v>900</v>
      </c>
      <c r="F295" s="20"/>
      <c r="G295" s="20">
        <f t="shared" si="71"/>
        <v>900</v>
      </c>
      <c r="H295" s="1" t="s">
        <v>82</v>
      </c>
    </row>
    <row r="296" spans="1:8" ht="26.1" customHeight="1" x14ac:dyDescent="0.25">
      <c r="A296" s="1">
        <v>4</v>
      </c>
      <c r="B296" s="1">
        <v>92109</v>
      </c>
      <c r="C296" s="1" t="s">
        <v>138</v>
      </c>
      <c r="D296" s="53"/>
      <c r="E296" s="20">
        <v>6293</v>
      </c>
      <c r="F296" s="20"/>
      <c r="G296" s="20">
        <f t="shared" si="71"/>
        <v>6293</v>
      </c>
      <c r="H296" s="1" t="s">
        <v>52</v>
      </c>
    </row>
    <row r="297" spans="1:8" ht="26.1" customHeight="1" x14ac:dyDescent="0.25">
      <c r="A297" s="1">
        <v>5</v>
      </c>
      <c r="B297" s="1">
        <v>92109</v>
      </c>
      <c r="C297" s="1" t="s">
        <v>139</v>
      </c>
      <c r="D297" s="53"/>
      <c r="E297" s="20">
        <v>2000</v>
      </c>
      <c r="F297" s="20"/>
      <c r="G297" s="20">
        <f t="shared" si="71"/>
        <v>2000</v>
      </c>
      <c r="H297" s="1" t="s">
        <v>52</v>
      </c>
    </row>
    <row r="298" spans="1:8" ht="26.1" customHeight="1" x14ac:dyDescent="0.25">
      <c r="A298" s="1">
        <v>6</v>
      </c>
      <c r="B298" s="1">
        <v>92109</v>
      </c>
      <c r="C298" s="1" t="s">
        <v>143</v>
      </c>
      <c r="D298" s="53"/>
      <c r="E298" s="20">
        <v>1000</v>
      </c>
      <c r="F298" s="20"/>
      <c r="G298" s="20">
        <f t="shared" si="71"/>
        <v>1000</v>
      </c>
      <c r="H298" s="1" t="s">
        <v>14</v>
      </c>
    </row>
    <row r="299" spans="1:8" ht="26.1" customHeight="1" x14ac:dyDescent="0.25">
      <c r="A299" s="1">
        <v>7</v>
      </c>
      <c r="B299" s="1">
        <v>92109</v>
      </c>
      <c r="C299" s="1" t="s">
        <v>138</v>
      </c>
      <c r="D299" s="54"/>
      <c r="E299" s="20">
        <v>750</v>
      </c>
      <c r="F299" s="20"/>
      <c r="G299" s="20">
        <f t="shared" si="71"/>
        <v>750</v>
      </c>
      <c r="H299" s="1" t="s">
        <v>14</v>
      </c>
    </row>
    <row r="300" spans="1:8" ht="26.1" customHeight="1" x14ac:dyDescent="0.25">
      <c r="A300" s="1">
        <v>8</v>
      </c>
      <c r="B300" s="1">
        <v>92605</v>
      </c>
      <c r="C300" s="1" t="s">
        <v>138</v>
      </c>
      <c r="D300" s="1" t="s">
        <v>76</v>
      </c>
      <c r="E300" s="20">
        <v>4600</v>
      </c>
      <c r="F300" s="20"/>
      <c r="G300" s="20">
        <f t="shared" si="71"/>
        <v>4600</v>
      </c>
      <c r="H300" s="1" t="s">
        <v>81</v>
      </c>
    </row>
    <row r="301" spans="1:8" ht="26.1" customHeight="1" x14ac:dyDescent="0.25">
      <c r="A301" s="55" t="s">
        <v>5</v>
      </c>
      <c r="B301" s="56"/>
      <c r="C301" s="56"/>
      <c r="D301" s="57"/>
      <c r="E301" s="34">
        <f>SUM(E293:E300)</f>
        <v>17543</v>
      </c>
      <c r="F301" s="34">
        <f t="shared" ref="F301:G301" si="72">SUM(F293:F300)</f>
        <v>0</v>
      </c>
      <c r="G301" s="34">
        <f t="shared" si="72"/>
        <v>17543</v>
      </c>
      <c r="H301" s="1"/>
    </row>
    <row r="302" spans="1:8" s="3" customFormat="1" ht="26.1" customHeight="1" x14ac:dyDescent="0.25">
      <c r="A302" s="58" t="s">
        <v>131</v>
      </c>
      <c r="B302" s="58"/>
      <c r="C302" s="58"/>
      <c r="D302" s="58"/>
      <c r="E302" s="58"/>
      <c r="F302" s="58"/>
      <c r="G302" s="58"/>
      <c r="H302" s="58"/>
    </row>
    <row r="303" spans="1:8" ht="26.1" customHeight="1" x14ac:dyDescent="0.25">
      <c r="A303" s="2" t="s">
        <v>0</v>
      </c>
      <c r="B303" s="2" t="s">
        <v>1</v>
      </c>
      <c r="C303" s="2" t="s">
        <v>2</v>
      </c>
      <c r="D303" s="2" t="s">
        <v>8</v>
      </c>
      <c r="E303" s="19" t="s">
        <v>3</v>
      </c>
      <c r="F303" s="19" t="s">
        <v>134</v>
      </c>
      <c r="G303" s="19" t="s">
        <v>135</v>
      </c>
      <c r="H303" s="2" t="s">
        <v>4</v>
      </c>
    </row>
    <row r="304" spans="1:8" ht="26.1" customHeight="1" x14ac:dyDescent="0.25">
      <c r="A304" s="1">
        <v>1</v>
      </c>
      <c r="B304" s="1">
        <v>60016</v>
      </c>
      <c r="C304" s="1" t="s">
        <v>139</v>
      </c>
      <c r="D304" s="1" t="s">
        <v>67</v>
      </c>
      <c r="E304" s="20">
        <v>5747.97</v>
      </c>
      <c r="F304" s="20"/>
      <c r="G304" s="20">
        <f t="shared" ref="G304:G306" si="73">SUM(E304:F304)</f>
        <v>5747.97</v>
      </c>
      <c r="H304" s="1" t="s">
        <v>54</v>
      </c>
    </row>
    <row r="305" spans="1:8" ht="26.1" customHeight="1" x14ac:dyDescent="0.25">
      <c r="A305" s="1">
        <v>2</v>
      </c>
      <c r="B305" s="1">
        <v>92109</v>
      </c>
      <c r="C305" s="1" t="s">
        <v>138</v>
      </c>
      <c r="D305" s="1" t="s">
        <v>73</v>
      </c>
      <c r="E305" s="20">
        <v>600</v>
      </c>
      <c r="F305" s="20"/>
      <c r="G305" s="20">
        <f t="shared" si="73"/>
        <v>600</v>
      </c>
      <c r="H305" s="1" t="s">
        <v>14</v>
      </c>
    </row>
    <row r="306" spans="1:8" ht="26.1" customHeight="1" thickBot="1" x14ac:dyDescent="0.3">
      <c r="A306" s="62" t="s">
        <v>5</v>
      </c>
      <c r="B306" s="63"/>
      <c r="C306" s="63"/>
      <c r="D306" s="64"/>
      <c r="E306" s="43">
        <f>SUM(E304:E305)</f>
        <v>6347.97</v>
      </c>
      <c r="F306" s="43"/>
      <c r="G306" s="20">
        <f t="shared" si="73"/>
        <v>6347.97</v>
      </c>
      <c r="H306" s="46"/>
    </row>
    <row r="307" spans="1:8" ht="26.1" customHeight="1" thickBot="1" x14ac:dyDescent="0.3">
      <c r="A307" s="69" t="s">
        <v>132</v>
      </c>
      <c r="B307" s="70"/>
      <c r="C307" s="70"/>
      <c r="D307" s="70"/>
      <c r="E307" s="44">
        <f>SUM(E14,E22,E29,E36,E43,E53,E61,E69,E76,E83,E90,E99,E109,E115,E123,E131,E141,E152,E160,E167,E176,E174,E182,E191,E202,E210,E218,E227,E233,E241,E252,E260,E268,E275,E280,E290,E301,E306)</f>
        <v>524456.92000000004</v>
      </c>
      <c r="F307" s="44">
        <f>SUM(F14,F22,F29,F36,F43,F53,F61,F69,F76,F83,F90,F99,F109,F115,F123,F131,F141,F152,F160,F167,F176,F174,F182,F191,F202,F210,F218,F227,F233,F241,F252,F260,F268,F275,F280,F290,F301,F306)</f>
        <v>0</v>
      </c>
      <c r="G307" s="44">
        <f>SUM(G14,G22,G29,G36,G43,G53,G61,G69,G76,G83,G90,G99,G109,G115,G123,G131,G141,G152,G160,G167,G176,G174,G182,G191,G202,G210,G218,G227,G233,G241,G252,G260,G268,G275,G280,G290,G301,G306)</f>
        <v>524456.92000000004</v>
      </c>
      <c r="H307" s="45"/>
    </row>
    <row r="308" spans="1:8" ht="24.95" customHeight="1" x14ac:dyDescent="0.25">
      <c r="A308" s="41"/>
      <c r="B308" s="49"/>
      <c r="C308" s="49"/>
      <c r="D308" s="49"/>
      <c r="E308" s="39"/>
      <c r="F308" s="39"/>
      <c r="G308" s="39"/>
      <c r="H308" s="40"/>
    </row>
    <row r="309" spans="1:8" ht="24.95" customHeight="1" x14ac:dyDescent="0.25">
      <c r="A309" s="41"/>
      <c r="B309" s="42"/>
      <c r="C309" s="42"/>
      <c r="D309" s="42"/>
      <c r="E309" s="39"/>
      <c r="F309" s="39"/>
      <c r="G309" s="39"/>
      <c r="H309" s="40"/>
    </row>
    <row r="310" spans="1:8" ht="15.75" customHeight="1" x14ac:dyDescent="0.25">
      <c r="A310" s="35">
        <v>60016</v>
      </c>
      <c r="B310" s="36"/>
      <c r="C310" s="37"/>
      <c r="D310" s="38">
        <f>SUM(D311:D313)</f>
        <v>84131.51999999999</v>
      </c>
      <c r="E310" s="38">
        <f t="shared" ref="E310:F310" si="74">SUM(E311:E313)</f>
        <v>13950</v>
      </c>
      <c r="F310" s="38">
        <f t="shared" si="74"/>
        <v>84131.51999999999</v>
      </c>
      <c r="G310" s="24"/>
      <c r="H310" s="28" t="s">
        <v>65</v>
      </c>
    </row>
    <row r="311" spans="1:8" x14ac:dyDescent="0.25">
      <c r="A311" s="10"/>
      <c r="B311" s="11">
        <v>4210</v>
      </c>
      <c r="C311" s="29">
        <f>E7+E64+E102+E112+E185+E144</f>
        <v>32866.18</v>
      </c>
      <c r="D311" s="30">
        <f>SUM(E7,E64,E102,E112,E144,E185)</f>
        <v>32866.18</v>
      </c>
      <c r="E311" s="30">
        <f>SUM(F7,F64,F102,F112,F144,F185)</f>
        <v>0</v>
      </c>
      <c r="F311" s="30">
        <f>SUM(G7,G64,G102,G112,G144,G185)</f>
        <v>32866.18</v>
      </c>
      <c r="G311" s="25"/>
      <c r="H311" s="31">
        <f>SUM(E14+E22+E29+E36+E43+E53+E61+E69+E76+E83+E90+E99+E109+E115+E123+E131+E141+E152+E160+E167+E174+E182+E191+E202+E210+E218+E227+E233+E241+E252+E260+E268+E275+E280+E290+E301+E306)</f>
        <v>524456.92000000004</v>
      </c>
    </row>
    <row r="312" spans="1:8" x14ac:dyDescent="0.25">
      <c r="A312" s="10"/>
      <c r="B312" s="11">
        <v>4300</v>
      </c>
      <c r="C312" s="29">
        <f>E17+E134+E177+E278+E304</f>
        <v>45265.34</v>
      </c>
      <c r="D312" s="30">
        <f>SUM(E17,E134,E177,E278,E304)</f>
        <v>45265.34</v>
      </c>
      <c r="E312" s="30">
        <v>13950</v>
      </c>
      <c r="F312" s="30">
        <f>SUM(G17,G134,G177,G278,G304)</f>
        <v>45265.34</v>
      </c>
      <c r="G312" s="24"/>
      <c r="H312" s="28"/>
    </row>
    <row r="313" spans="1:8" x14ac:dyDescent="0.25">
      <c r="A313" s="10"/>
      <c r="B313" s="11">
        <v>6050</v>
      </c>
      <c r="C313" s="29">
        <f>E118</f>
        <v>6000</v>
      </c>
      <c r="D313" s="30">
        <f>SUM(E118)</f>
        <v>6000</v>
      </c>
      <c r="E313" s="30">
        <f>SUM(F118)</f>
        <v>0</v>
      </c>
      <c r="F313" s="30">
        <f>SUM(G118)</f>
        <v>6000</v>
      </c>
      <c r="G313" s="24"/>
      <c r="H313" s="28"/>
    </row>
    <row r="314" spans="1:8" x14ac:dyDescent="0.25">
      <c r="A314" s="7">
        <v>75075</v>
      </c>
      <c r="B314" s="8"/>
      <c r="C314" s="26"/>
      <c r="D314" s="27">
        <f>SUM(D315)</f>
        <v>500</v>
      </c>
      <c r="E314" s="27">
        <f t="shared" ref="E314:F314" si="75">SUM(E315)</f>
        <v>0</v>
      </c>
      <c r="F314" s="27">
        <f t="shared" si="75"/>
        <v>500</v>
      </c>
      <c r="G314" s="24"/>
      <c r="H314" s="28"/>
    </row>
    <row r="315" spans="1:8" x14ac:dyDescent="0.25">
      <c r="A315" s="10" t="s">
        <v>66</v>
      </c>
      <c r="B315" s="11">
        <v>4210</v>
      </c>
      <c r="C315" s="29">
        <f>E283</f>
        <v>500</v>
      </c>
      <c r="D315" s="30">
        <f>SUM(E283)</f>
        <v>500</v>
      </c>
      <c r="E315" s="30">
        <f>SUM(F283)</f>
        <v>0</v>
      </c>
      <c r="F315" s="30">
        <f>SUM(G283)</f>
        <v>500</v>
      </c>
      <c r="G315" s="24"/>
      <c r="H315" s="28"/>
    </row>
    <row r="316" spans="1:8" x14ac:dyDescent="0.25">
      <c r="A316" s="7">
        <v>75412</v>
      </c>
      <c r="B316" s="8"/>
      <c r="C316" s="26"/>
      <c r="D316" s="27">
        <f>SUM(D317)</f>
        <v>3000</v>
      </c>
      <c r="E316" s="27">
        <f t="shared" ref="E316:F316" si="76">SUM(E317)</f>
        <v>0</v>
      </c>
      <c r="F316" s="27">
        <f t="shared" si="76"/>
        <v>3000</v>
      </c>
      <c r="G316" s="24"/>
      <c r="H316" s="28"/>
    </row>
    <row r="317" spans="1:8" x14ac:dyDescent="0.25">
      <c r="A317" s="10"/>
      <c r="B317" s="11">
        <v>4210</v>
      </c>
      <c r="C317" s="29">
        <f>E113</f>
        <v>3000</v>
      </c>
      <c r="D317" s="30">
        <f>SUM(E113)</f>
        <v>3000</v>
      </c>
      <c r="E317" s="30">
        <f>SUM(F113)</f>
        <v>0</v>
      </c>
      <c r="F317" s="30">
        <f>SUM(G113)</f>
        <v>3000</v>
      </c>
      <c r="G317" s="24"/>
      <c r="H317" s="28"/>
    </row>
    <row r="318" spans="1:8" x14ac:dyDescent="0.25">
      <c r="A318" s="7">
        <v>90004</v>
      </c>
      <c r="B318" s="8"/>
      <c r="C318" s="26"/>
      <c r="D318" s="27">
        <f>SUM(D319:D322)</f>
        <v>65567.26999999999</v>
      </c>
      <c r="E318" s="27">
        <f t="shared" ref="E318:F318" si="77">SUM(E319:E322)</f>
        <v>0</v>
      </c>
      <c r="F318" s="27">
        <f t="shared" si="77"/>
        <v>65567.26999999999</v>
      </c>
      <c r="G318" s="24"/>
      <c r="H318" s="28"/>
    </row>
    <row r="319" spans="1:8" x14ac:dyDescent="0.25">
      <c r="A319" s="10"/>
      <c r="B319" s="11">
        <v>4170</v>
      </c>
      <c r="C319" s="29">
        <f>E205+E293+E146</f>
        <v>3000</v>
      </c>
      <c r="D319" s="30">
        <f>SUM(E146,E205,E293)</f>
        <v>3000</v>
      </c>
      <c r="E319" s="30">
        <f>SUM(F146,F205,F293)</f>
        <v>0</v>
      </c>
      <c r="F319" s="30">
        <f>SUM(G146,G205,G293)</f>
        <v>3000</v>
      </c>
      <c r="G319" s="24"/>
      <c r="H319" s="28"/>
    </row>
    <row r="320" spans="1:8" x14ac:dyDescent="0.25">
      <c r="A320" s="10"/>
      <c r="B320" s="11">
        <v>4210</v>
      </c>
      <c r="C320" s="29">
        <f>E206+E9+E294+E18+E25+E32+E39+E46+E56+E65+E72+E79+E86+E93+E103+E119+E126+E135+E155+E163+E170+E187+E194+E213+E221+E230+E236+E244+E255+E263+E271+E284</f>
        <v>36867.269999999997</v>
      </c>
      <c r="D320" s="30">
        <f>SUM(E9,E18,E25,E32,E39,E46,E56,E65,E72,E79,E86,E103,E119,E126,E135,E147,E155,E163,E170,E187,E194,E206,E213,E221,E230,E236,E244,E255,E263,E271,E284,E294,E93)</f>
        <v>39867.269999999997</v>
      </c>
      <c r="E320" s="30">
        <v>0</v>
      </c>
      <c r="F320" s="30">
        <f>SUM(G9,G18,G25,G32,G39,G46,G56,G65,G72,G79,G86,G103,G119,G126,G135,G147,G155,G163,G170,G187,G194,G206,G213,G221,G230,G236,G244,G255,G263,G271,G284,G294,G93)</f>
        <v>39867.269999999997</v>
      </c>
      <c r="G320" s="24"/>
      <c r="H320" s="28"/>
    </row>
    <row r="321" spans="1:8" x14ac:dyDescent="0.25">
      <c r="A321" s="10"/>
      <c r="B321" s="11">
        <v>4300</v>
      </c>
      <c r="C321" s="29">
        <f>E148+E179+E285</f>
        <v>2000</v>
      </c>
      <c r="D321" s="30">
        <f>SUM(E47,E57,E66,E179,E285,E148)</f>
        <v>7700</v>
      </c>
      <c r="E321" s="30">
        <v>0</v>
      </c>
      <c r="F321" s="30">
        <f>SUM(G47,G57,G66,G179,G285,G148)</f>
        <v>7700</v>
      </c>
      <c r="G321" s="24"/>
      <c r="H321" s="28"/>
    </row>
    <row r="322" spans="1:8" x14ac:dyDescent="0.25">
      <c r="A322" s="10"/>
      <c r="B322" s="11">
        <v>6060</v>
      </c>
      <c r="C322" s="29">
        <f>E33+E80</f>
        <v>15000</v>
      </c>
      <c r="D322" s="30">
        <f>SUM(E33,E80)</f>
        <v>15000</v>
      </c>
      <c r="E322" s="30">
        <f>SUM(F33,F80)</f>
        <v>0</v>
      </c>
      <c r="F322" s="30">
        <f>SUM(G33,G80)</f>
        <v>15000</v>
      </c>
      <c r="G322" s="24"/>
      <c r="H322" s="28"/>
    </row>
    <row r="323" spans="1:8" x14ac:dyDescent="0.25">
      <c r="A323" s="7">
        <v>92105</v>
      </c>
      <c r="B323" s="8"/>
      <c r="C323" s="26"/>
      <c r="D323" s="27">
        <f>SUM(D324)</f>
        <v>8491.9699999999993</v>
      </c>
      <c r="E323" s="27">
        <f t="shared" ref="E323:F323" si="78">SUM(E324)</f>
        <v>0</v>
      </c>
      <c r="F323" s="27">
        <f t="shared" si="78"/>
        <v>8491.9699999999993</v>
      </c>
      <c r="G323" s="24"/>
      <c r="H323" s="28"/>
    </row>
    <row r="324" spans="1:8" x14ac:dyDescent="0.25">
      <c r="A324" s="10"/>
      <c r="B324" s="11">
        <v>4210</v>
      </c>
      <c r="C324" s="29">
        <f>E171</f>
        <v>8491.9699999999993</v>
      </c>
      <c r="D324" s="30">
        <f>SUM(E171)</f>
        <v>8491.9699999999993</v>
      </c>
      <c r="E324" s="30">
        <f>SUM(F171)</f>
        <v>0</v>
      </c>
      <c r="F324" s="30">
        <f>SUM(G171)</f>
        <v>8491.9699999999993</v>
      </c>
      <c r="G324" s="24"/>
      <c r="H324" s="28"/>
    </row>
    <row r="325" spans="1:8" x14ac:dyDescent="0.25">
      <c r="A325" s="7">
        <v>92109</v>
      </c>
      <c r="B325" s="8"/>
      <c r="C325" s="26"/>
      <c r="D325" s="27">
        <f>SUM(D326:D330)</f>
        <v>207362.39999999997</v>
      </c>
      <c r="E325" s="27">
        <f t="shared" ref="E325:F325" si="79">SUM(E326:E330)</f>
        <v>0</v>
      </c>
      <c r="F325" s="27">
        <f t="shared" si="79"/>
        <v>204362.39999999997</v>
      </c>
      <c r="G325" s="24"/>
      <c r="H325" s="28">
        <f>E325-D325</f>
        <v>-207362.39999999997</v>
      </c>
    </row>
    <row r="326" spans="1:8" x14ac:dyDescent="0.25">
      <c r="A326" s="14"/>
      <c r="B326" s="15">
        <v>4170</v>
      </c>
      <c r="C326" s="16">
        <f>E295+E298+E286+E246+E237</f>
        <v>2900</v>
      </c>
      <c r="D326" s="32">
        <f>SUM(E237,E246,E286,E295,E298)</f>
        <v>2900</v>
      </c>
      <c r="E326" s="32">
        <v>950</v>
      </c>
      <c r="F326" s="32">
        <f>SUM(G237,G246,G286,G295,G298)</f>
        <v>2900</v>
      </c>
      <c r="G326" s="24"/>
      <c r="H326" s="28"/>
    </row>
    <row r="327" spans="1:8" x14ac:dyDescent="0.25">
      <c r="A327" s="10"/>
      <c r="B327" s="11">
        <v>4210</v>
      </c>
      <c r="C327" s="6">
        <f>E10+E94+E258+E256++E11+E12+E19+E20+E26+E27+E28+E34+E35+E40+E50+E58+E59+E67+E68+E73+E75+E81+E82+E87+E89+E95+E105+E114+E120+E121+E127+E128+E137+E139+E149+E150+E157+E158+E164+E172+E173+E180+E181+E188+E189+E195+E196+E208+E209+E214+E215+E222+E223+E224+E231+E238+E240+E247+E250+E264+E265+E272+E273+E279+E287+E289+E297+E299+E305</f>
        <v>150108.84999999995</v>
      </c>
      <c r="D327" s="30">
        <f>SUM(E10,E11,E12,E19,E20,E26,E27,E28,E34,E35,E40,E50,E58,E59,E67,E68,E73,E75,E81,E82,E87,E89,E94,E95,E105,E114,E120,E121,E127,E128,E137,E139,E149,E150,E157,E158,E164,E172,E173,E180,E181,E188,E189,E195,E196,E208,E209,E214,E215,E222,E223,E224,E231,E238,E240,E247,E250,E256,E258,E264,E265,E272,E273,E279,E287,E288,E297,E299,E305)</f>
        <v>149608.84999999998</v>
      </c>
      <c r="E327" s="30">
        <v>-5100</v>
      </c>
      <c r="F327" s="30">
        <f>SUM(G10,G11,G12,G19,G20,G26,G27,G28,G34,G35,G40,G50,G58,G59,G67,G68,G73,G75,G81,G82,G87,G89,G94,G95,G105,G114,G120,G121,G127,G128,G137,G139,G149,G150,G157,G158,G164,G172,G173,G180,G181,G188,G189,G195,G196,G208,G209,G214,G215,G222,G223,G224,G231,G238,G240,G247,G250,G256,G258,G264,G265,G272,G273,G279,G287,G288,G297,G299,G305)</f>
        <v>146608.84999999998</v>
      </c>
      <c r="G327" s="24"/>
      <c r="H327" s="28"/>
    </row>
    <row r="328" spans="1:8" x14ac:dyDescent="0.25">
      <c r="A328" s="10"/>
      <c r="B328" s="11">
        <v>4300</v>
      </c>
      <c r="C328" s="12">
        <f>E21+E49+E51+E74+E97+E107+E108+E129+E138+E140+E151+E190+E217+E251+E259+E257+E266+E288</f>
        <v>27251.55</v>
      </c>
      <c r="D328" s="30">
        <f>SUM(E13,E21,E51,E74,E97,E107,E108,E129,E138,E140,E151,E190,E217,E251,E259,E257,E266,E289,E49)</f>
        <v>28151.55</v>
      </c>
      <c r="E328" s="30">
        <v>4150</v>
      </c>
      <c r="F328" s="30">
        <f>SUM(G13,G21,G51,G74,G97,G107,G108,G129,G138,G140,G151,G190,G217,G251,G259,G257,G266,G289,G49)</f>
        <v>28151.55</v>
      </c>
      <c r="G328" s="24"/>
      <c r="H328" s="28"/>
    </row>
    <row r="329" spans="1:8" x14ac:dyDescent="0.25">
      <c r="A329" s="10"/>
      <c r="B329" s="11">
        <v>6050</v>
      </c>
      <c r="C329" s="12">
        <f>E267</f>
        <v>15000</v>
      </c>
      <c r="D329" s="30">
        <f>SUM(E267)</f>
        <v>15000</v>
      </c>
      <c r="E329" s="30">
        <f>SUM(F267)</f>
        <v>0</v>
      </c>
      <c r="F329" s="30">
        <f>SUM(G267)</f>
        <v>15000</v>
      </c>
      <c r="G329" s="24"/>
      <c r="H329" s="28"/>
    </row>
    <row r="330" spans="1:8" x14ac:dyDescent="0.25">
      <c r="A330" s="10"/>
      <c r="B330" s="11">
        <v>6060</v>
      </c>
      <c r="C330" s="12">
        <f>E88+E249</f>
        <v>11702</v>
      </c>
      <c r="D330" s="30">
        <f>SUM(E88,E249)</f>
        <v>11702</v>
      </c>
      <c r="E330" s="30">
        <f>SUM(F88,F249)</f>
        <v>0</v>
      </c>
      <c r="F330" s="30">
        <f>SUM(G88,G249)</f>
        <v>11702</v>
      </c>
      <c r="G330" s="24"/>
      <c r="H330" s="28"/>
    </row>
    <row r="331" spans="1:8" x14ac:dyDescent="0.25">
      <c r="A331" s="7">
        <v>92195</v>
      </c>
      <c r="B331" s="8"/>
      <c r="C331" s="26"/>
      <c r="D331" s="27">
        <f>SUM(D332:D334)</f>
        <v>59147.55</v>
      </c>
      <c r="E331" s="27">
        <f t="shared" ref="E331:F331" si="80">SUM(E332:E334)</f>
        <v>0</v>
      </c>
      <c r="F331" s="27">
        <f t="shared" si="80"/>
        <v>59147.55</v>
      </c>
      <c r="G331" s="24"/>
      <c r="H331" s="28"/>
    </row>
    <row r="332" spans="1:8" x14ac:dyDescent="0.25">
      <c r="A332" s="10"/>
      <c r="B332" s="11">
        <v>4210</v>
      </c>
      <c r="C332" s="29">
        <f>E41+E52+E98+E201+E197+E198</f>
        <v>34553.705000000002</v>
      </c>
      <c r="D332" s="30">
        <f>SUM(E41,E52,E98,E201,E198,E197)</f>
        <v>34553.705000000002</v>
      </c>
      <c r="E332" s="30">
        <f>SUM(F41,F52,F98,F201,F198,F197)</f>
        <v>0</v>
      </c>
      <c r="F332" s="30">
        <f>SUM(G41,G52,G98,G201,G198,G197)</f>
        <v>34553.705000000002</v>
      </c>
      <c r="G332" s="24"/>
      <c r="H332" s="28"/>
    </row>
    <row r="333" spans="1:8" x14ac:dyDescent="0.25">
      <c r="A333" s="10"/>
      <c r="B333" s="11">
        <v>4300</v>
      </c>
      <c r="C333" s="29">
        <f>E42+E159+E199+E200</f>
        <v>13820.825000000001</v>
      </c>
      <c r="D333" s="30">
        <f>SUM(E42,E159,E199,E200)</f>
        <v>13820.825000000001</v>
      </c>
      <c r="E333" s="30">
        <f>SUM(F42,F159,F199,F200)</f>
        <v>0</v>
      </c>
      <c r="F333" s="30">
        <f>SUM(G42,G159,G199,G200)</f>
        <v>13820.825000000001</v>
      </c>
      <c r="G333" s="24"/>
      <c r="H333" s="28"/>
    </row>
    <row r="334" spans="1:8" x14ac:dyDescent="0.25">
      <c r="A334" s="10"/>
      <c r="B334" s="11">
        <v>6050</v>
      </c>
      <c r="C334" s="29">
        <f>E232</f>
        <v>10773.02</v>
      </c>
      <c r="D334" s="30">
        <f>SUM(E232)</f>
        <v>10773.02</v>
      </c>
      <c r="E334" s="30">
        <f>SUM(F232)</f>
        <v>0</v>
      </c>
      <c r="F334" s="30">
        <f>SUM(G232)</f>
        <v>10773.02</v>
      </c>
      <c r="G334" s="24"/>
      <c r="H334" s="28"/>
    </row>
    <row r="335" spans="1:8" x14ac:dyDescent="0.25">
      <c r="A335" s="7">
        <v>92605</v>
      </c>
      <c r="B335" s="8"/>
      <c r="C335" s="26"/>
      <c r="D335" s="27">
        <f>SUM(D336:D338)</f>
        <v>46863.21</v>
      </c>
      <c r="E335" s="27">
        <f t="shared" ref="E335:F335" si="81">SUM(E336:E338)</f>
        <v>0</v>
      </c>
      <c r="F335" s="27">
        <f t="shared" si="81"/>
        <v>46863.21</v>
      </c>
      <c r="G335" s="24"/>
      <c r="H335" s="28"/>
    </row>
    <row r="336" spans="1:8" x14ac:dyDescent="0.25">
      <c r="A336" s="10"/>
      <c r="B336" s="11">
        <v>4210</v>
      </c>
      <c r="C336" s="29">
        <f>E165+E226+E300</f>
        <v>15708.67</v>
      </c>
      <c r="D336" s="30">
        <f>SUM(E165,E226,E300,)</f>
        <v>15708.67</v>
      </c>
      <c r="E336" s="30">
        <f>SUM(F165,F226,F300,)</f>
        <v>0</v>
      </c>
      <c r="F336" s="30">
        <f>SUM(G165,G226,G300,)</f>
        <v>15708.67</v>
      </c>
      <c r="G336" s="24"/>
      <c r="H336" s="28"/>
    </row>
    <row r="337" spans="1:8" x14ac:dyDescent="0.25">
      <c r="A337" s="10"/>
      <c r="B337" s="11">
        <v>4300</v>
      </c>
      <c r="C337" s="29">
        <f>E60+E122+E130+E166</f>
        <v>20608.82</v>
      </c>
      <c r="D337" s="30">
        <f>SUM(E60,E122,E130,E166,)</f>
        <v>20608.82</v>
      </c>
      <c r="E337" s="30">
        <f>SUM(F60,F122,F130,F166,)</f>
        <v>0</v>
      </c>
      <c r="F337" s="30">
        <f>SUM(G60,G122,G130,G166,)</f>
        <v>20608.82</v>
      </c>
      <c r="G337" s="24"/>
      <c r="H337" s="28"/>
    </row>
    <row r="338" spans="1:8" x14ac:dyDescent="0.25">
      <c r="A338" s="10"/>
      <c r="B338" s="11">
        <v>6050</v>
      </c>
      <c r="C338" s="29">
        <f>E274</f>
        <v>10545.72</v>
      </c>
      <c r="D338" s="30">
        <f>SUM(E274)</f>
        <v>10545.72</v>
      </c>
      <c r="E338" s="30">
        <f>SUM(F274)</f>
        <v>0</v>
      </c>
      <c r="F338" s="30">
        <f>SUM(G274)</f>
        <v>10545.72</v>
      </c>
      <c r="G338" s="24"/>
      <c r="H338" s="28"/>
    </row>
    <row r="339" spans="1:8" x14ac:dyDescent="0.25">
      <c r="A339" s="13"/>
      <c r="B339" s="13"/>
      <c r="C339" s="33">
        <f>SUM(C311:C338)</f>
        <v>465963.91999999993</v>
      </c>
      <c r="D339" s="33">
        <f>SUM(D310,D314,D316,D318,D323,D325,D331,D335,)</f>
        <v>475063.91999999993</v>
      </c>
      <c r="E339" s="33">
        <f t="shared" ref="E339:F339" si="82">SUM(E310,E314,E316,E318,E323,E325,E331,E335,)</f>
        <v>13950</v>
      </c>
      <c r="F339" s="33">
        <f t="shared" si="82"/>
        <v>472063.91999999993</v>
      </c>
      <c r="G339" s="24"/>
      <c r="H339" s="28">
        <f>SUM(H311-E339)</f>
        <v>510506.92000000004</v>
      </c>
    </row>
    <row r="340" spans="1:8" x14ac:dyDescent="0.25">
      <c r="A340" s="9"/>
      <c r="B340" s="9"/>
      <c r="C340" s="25"/>
      <c r="D340" s="28">
        <f>SUM(D339-C339)</f>
        <v>9100</v>
      </c>
      <c r="E340" s="25"/>
      <c r="F340" s="25"/>
      <c r="G340" s="25"/>
      <c r="H340" s="28"/>
    </row>
  </sheetData>
  <mergeCells count="126">
    <mergeCell ref="A110:H110"/>
    <mergeCell ref="A115:D115"/>
    <mergeCell ref="A116:H116"/>
    <mergeCell ref="A123:D123"/>
    <mergeCell ref="A83:D83"/>
    <mergeCell ref="A84:H84"/>
    <mergeCell ref="A192:H192"/>
    <mergeCell ref="D144:D145"/>
    <mergeCell ref="D156:D158"/>
    <mergeCell ref="D136:D140"/>
    <mergeCell ref="D180:D181"/>
    <mergeCell ref="D120:D121"/>
    <mergeCell ref="D127:D129"/>
    <mergeCell ref="D146:D148"/>
    <mergeCell ref="D149:D151"/>
    <mergeCell ref="A124:H124"/>
    <mergeCell ref="A131:D131"/>
    <mergeCell ref="D188:D190"/>
    <mergeCell ref="D81:D82"/>
    <mergeCell ref="A90:D90"/>
    <mergeCell ref="A91:H91"/>
    <mergeCell ref="A99:D99"/>
    <mergeCell ref="A100:H100"/>
    <mergeCell ref="A109:D109"/>
    <mergeCell ref="D87:D89"/>
    <mergeCell ref="D94:D97"/>
    <mergeCell ref="D105:D108"/>
    <mergeCell ref="A2:H2"/>
    <mergeCell ref="D10:D13"/>
    <mergeCell ref="A307:D307"/>
    <mergeCell ref="A160:D160"/>
    <mergeCell ref="A161:H161"/>
    <mergeCell ref="A167:D167"/>
    <mergeCell ref="A132:H132"/>
    <mergeCell ref="A141:D141"/>
    <mergeCell ref="A142:H142"/>
    <mergeCell ref="A152:D152"/>
    <mergeCell ref="A153:H153"/>
    <mergeCell ref="D165:D166"/>
    <mergeCell ref="A168:H168"/>
    <mergeCell ref="A174:D174"/>
    <mergeCell ref="A175:H175"/>
    <mergeCell ref="A182:D182"/>
    <mergeCell ref="A183:H183"/>
    <mergeCell ref="D170:D171"/>
    <mergeCell ref="D172:D173"/>
    <mergeCell ref="A242:H242"/>
    <mergeCell ref="A252:D252"/>
    <mergeCell ref="D237:D240"/>
    <mergeCell ref="D246:D251"/>
    <mergeCell ref="A76:D76"/>
    <mergeCell ref="D41:D42"/>
    <mergeCell ref="D49:D51"/>
    <mergeCell ref="D58:D59"/>
    <mergeCell ref="D67:D68"/>
    <mergeCell ref="D73:D75"/>
    <mergeCell ref="A70:H70"/>
    <mergeCell ref="D79:D80"/>
    <mergeCell ref="D56:D57"/>
    <mergeCell ref="D65:D66"/>
    <mergeCell ref="D46:D47"/>
    <mergeCell ref="A77:H77"/>
    <mergeCell ref="A281:H281"/>
    <mergeCell ref="A306:D306"/>
    <mergeCell ref="A290:D290"/>
    <mergeCell ref="A291:H291"/>
    <mergeCell ref="A301:D301"/>
    <mergeCell ref="A302:H302"/>
    <mergeCell ref="D293:D294"/>
    <mergeCell ref="D295:D299"/>
    <mergeCell ref="A233:D233"/>
    <mergeCell ref="D256:D259"/>
    <mergeCell ref="D264:D267"/>
    <mergeCell ref="D272:D273"/>
    <mergeCell ref="D284:D285"/>
    <mergeCell ref="D286:D289"/>
    <mergeCell ref="A253:H253"/>
    <mergeCell ref="A260:D260"/>
    <mergeCell ref="A261:H261"/>
    <mergeCell ref="A268:D268"/>
    <mergeCell ref="A269:H269"/>
    <mergeCell ref="A275:D275"/>
    <mergeCell ref="A276:H276"/>
    <mergeCell ref="D244:D245"/>
    <mergeCell ref="A280:D280"/>
    <mergeCell ref="A234:H234"/>
    <mergeCell ref="E1:H1"/>
    <mergeCell ref="D19:D21"/>
    <mergeCell ref="A3:H3"/>
    <mergeCell ref="A61:D61"/>
    <mergeCell ref="A62:H62"/>
    <mergeCell ref="A69:D69"/>
    <mergeCell ref="A43:D43"/>
    <mergeCell ref="A44:H44"/>
    <mergeCell ref="A53:D53"/>
    <mergeCell ref="A54:H54"/>
    <mergeCell ref="A5:H5"/>
    <mergeCell ref="A14:D14"/>
    <mergeCell ref="A15:H15"/>
    <mergeCell ref="A22:D22"/>
    <mergeCell ref="A23:H23"/>
    <mergeCell ref="A29:D29"/>
    <mergeCell ref="A30:H30"/>
    <mergeCell ref="A36:D36"/>
    <mergeCell ref="A37:H37"/>
    <mergeCell ref="D26:D28"/>
    <mergeCell ref="D7:D8"/>
    <mergeCell ref="D32:D33"/>
    <mergeCell ref="D34:D35"/>
    <mergeCell ref="A1:D1"/>
    <mergeCell ref="D197:D201"/>
    <mergeCell ref="D195:D196"/>
    <mergeCell ref="A191:D191"/>
    <mergeCell ref="A241:D241"/>
    <mergeCell ref="A227:D227"/>
    <mergeCell ref="A228:H228"/>
    <mergeCell ref="A211:H211"/>
    <mergeCell ref="A218:D218"/>
    <mergeCell ref="A219:H219"/>
    <mergeCell ref="D214:D217"/>
    <mergeCell ref="D222:D225"/>
    <mergeCell ref="A202:D202"/>
    <mergeCell ref="A203:H203"/>
    <mergeCell ref="A210:D210"/>
    <mergeCell ref="D205:D206"/>
    <mergeCell ref="D208:D20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FUNDUSZ SOŁECKI</vt:lpstr>
      <vt:lpstr>'FUNDUSZ SOŁECKI'!Obszar_wydruku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Szmytkowski</dc:creator>
  <cp:lastModifiedBy>Sylwia Nowicka</cp:lastModifiedBy>
  <cp:lastPrinted>2017-05-05T05:45:26Z</cp:lastPrinted>
  <dcterms:created xsi:type="dcterms:W3CDTF">2016-10-12T06:55:45Z</dcterms:created>
  <dcterms:modified xsi:type="dcterms:W3CDTF">2017-05-08T05:46:47Z</dcterms:modified>
</cp:coreProperties>
</file>